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20" tabRatio="710" activeTab="0"/>
  </bookViews>
  <sheets>
    <sheet name="10表紙" sheetId="1" r:id="rId1"/>
    <sheet name="10表紙裏面" sheetId="2" r:id="rId2"/>
    <sheet name="10-1(69,70)" sheetId="3" r:id="rId3"/>
    <sheet name="10-2(71)" sheetId="4" r:id="rId4"/>
    <sheet name="10-3" sheetId="5" r:id="rId5"/>
    <sheet name="10-4(72)" sheetId="6" r:id="rId6"/>
    <sheet name="10-5" sheetId="7" r:id="rId7"/>
    <sheet name="10-6" sheetId="8" r:id="rId8"/>
    <sheet name="10-7" sheetId="9" r:id="rId9"/>
    <sheet name="10-8(73)" sheetId="10" r:id="rId10"/>
    <sheet name="10-9" sheetId="11" r:id="rId11"/>
    <sheet name="10-10(74)" sheetId="12" r:id="rId12"/>
    <sheet name="10-11" sheetId="13" r:id="rId13"/>
    <sheet name="10-12" sheetId="14" r:id="rId14"/>
    <sheet name="10-13(74,75)" sheetId="15" r:id="rId15"/>
    <sheet name="10-14(76,77)" sheetId="16" r:id="rId16"/>
    <sheet name="10-15(78,79)" sheetId="17" r:id="rId17"/>
  </sheets>
  <definedNames>
    <definedName name="_xlnm.Print_Area" localSheetId="11">'10-10(74)'!$A$1:$Y$74</definedName>
    <definedName name="_xlnm.Print_Area" localSheetId="3">'10-2(71)'!$A$1:$X$87</definedName>
    <definedName name="_xlnm.Print_Area" localSheetId="4">'10-3'!$A$1:$Y$70</definedName>
    <definedName name="_xlnm.Print_Area" localSheetId="5">'10-4(72)'!$A$1:$X$72</definedName>
    <definedName name="_xlnm.Print_Area" localSheetId="6">'10-5'!$A$1:$Y$53</definedName>
    <definedName name="_xlnm.Print_Area" localSheetId="7">'10-6'!$A$1:$X$70</definedName>
    <definedName name="_xlnm.Print_Area" localSheetId="8">'10-7'!$A$1:$X$26</definedName>
  </definedNames>
  <calcPr fullCalcOnLoad="1"/>
</workbook>
</file>

<file path=xl/sharedStrings.xml><?xml version="1.0" encoding="utf-8"?>
<sst xmlns="http://schemas.openxmlformats.org/spreadsheetml/2006/main" count="960" uniqueCount="409">
  <si>
    <t>(単位:金額千円)</t>
  </si>
  <si>
    <t>一般会計</t>
  </si>
  <si>
    <t>用地会計</t>
  </si>
  <si>
    <t>資料</t>
  </si>
  <si>
    <t>企画部財政課</t>
  </si>
  <si>
    <t>(各年度末現在)</t>
  </si>
  <si>
    <t>注</t>
  </si>
  <si>
    <t>：</t>
  </si>
  <si>
    <t>(2)</t>
  </si>
  <si>
    <t>公有財産は、行政財産、普通財産を合計した数値である。</t>
  </si>
  <si>
    <t>予算額</t>
  </si>
  <si>
    <t>構成比</t>
  </si>
  <si>
    <t>対前年度比増加率</t>
  </si>
  <si>
    <t>総額</t>
  </si>
  <si>
    <t>特別区税</t>
  </si>
  <si>
    <t>特別区民税</t>
  </si>
  <si>
    <t>軽自動車税</t>
  </si>
  <si>
    <t>特別区たばこ税</t>
  </si>
  <si>
    <t>地方譲与税</t>
  </si>
  <si>
    <t>自動車重量譲与税</t>
  </si>
  <si>
    <t>利子割交付金</t>
  </si>
  <si>
    <t>地方消費税交付金</t>
  </si>
  <si>
    <t>自動車取得税交付金</t>
  </si>
  <si>
    <t>地方特例交付金</t>
  </si>
  <si>
    <t>特別区交付金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</si>
  <si>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</si>
  <si>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</si>
  <si>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</si>
  <si>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</si>
  <si>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</si>
  <si>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</si>
  <si>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</si>
  <si>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</si>
  <si>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</si>
  <si>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</si>
  <si>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</si>
  <si>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</si>
  <si>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</si>
  <si>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</si>
  <si>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</si>
  <si>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</si>
  <si>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</si>
  <si>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</si>
  <si>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寄付金</t>
  </si>
  <si>
    <t>繰入金</t>
  </si>
  <si>
    <t>他会計繰入金</t>
  </si>
  <si>
    <t>基金繰入金</t>
  </si>
  <si>
    <t>繰越金</t>
  </si>
  <si>
    <t>諸収入</t>
  </si>
  <si>
    <t>延滞金加算金及び過料</t>
  </si>
  <si>
    <t>特別区預金利子</t>
  </si>
  <si>
    <t>貸付金元利収入</t>
  </si>
  <si>
    <t>受託事業収入</t>
  </si>
  <si>
    <t>雑入</t>
  </si>
  <si>
    <t>特別区債</t>
  </si>
  <si>
    <t>議会費</t>
  </si>
  <si>
    <t>総務費</t>
  </si>
  <si>
    <t>総務管理費</t>
  </si>
  <si>
    <t>選挙費</t>
  </si>
  <si>
    <t>統計調査費</t>
  </si>
  <si>
    <t>監査委員費</t>
  </si>
  <si>
    <t>区民費</t>
  </si>
  <si>
    <t>税務費</t>
  </si>
  <si>
    <t>国民年金費</t>
  </si>
  <si>
    <t>地域振興費</t>
  </si>
  <si>
    <t>商工生活経済費</t>
  </si>
  <si>
    <t>農業費</t>
  </si>
  <si>
    <t>保健福祉費</t>
  </si>
  <si>
    <t>生活保護費</t>
  </si>
  <si>
    <t>保健衛生費</t>
  </si>
  <si>
    <t>児童青少年費</t>
  </si>
  <si>
    <t>環境清掃費</t>
  </si>
  <si>
    <t>清掃リサイクル費</t>
  </si>
  <si>
    <t>都市整備費</t>
  </si>
  <si>
    <t>土木費</t>
  </si>
  <si>
    <t>土木管理費</t>
  </si>
  <si>
    <t>交通対策費</t>
  </si>
  <si>
    <t>道路橋梁費</t>
  </si>
  <si>
    <t>教育費</t>
  </si>
  <si>
    <t>教育総務費</t>
  </si>
  <si>
    <t>小学校費</t>
  </si>
  <si>
    <t>中学校費</t>
  </si>
  <si>
    <t>幼稚園費</t>
  </si>
  <si>
    <t>生涯学習費</t>
  </si>
  <si>
    <t>スポーツ振興費</t>
  </si>
  <si>
    <t>公債費</t>
  </si>
  <si>
    <t>公債費</t>
  </si>
  <si>
    <t>諸支出金</t>
  </si>
  <si>
    <t>普通財産取得費</t>
  </si>
  <si>
    <t>財政積立金</t>
  </si>
  <si>
    <t>予備費</t>
  </si>
  <si>
    <t>国民健康保険事業会計</t>
  </si>
  <si>
    <t>国民健康保険料</t>
  </si>
  <si>
    <t>一部負担金</t>
  </si>
  <si>
    <t>国庫負担金</t>
  </si>
  <si>
    <t>療養給付費交付金</t>
  </si>
  <si>
    <t>共同事業交付金</t>
  </si>
  <si>
    <t>預金利子</t>
  </si>
  <si>
    <t>介護保険会計</t>
  </si>
  <si>
    <t>介護保険料</t>
  </si>
  <si>
    <t>支払基金交付金</t>
  </si>
  <si>
    <t>都支出金</t>
  </si>
  <si>
    <t>一般会計繰入金</t>
  </si>
  <si>
    <t>繰越金</t>
  </si>
  <si>
    <t>老人医療会計</t>
  </si>
  <si>
    <t>支払基金交付金</t>
  </si>
  <si>
    <t>延滞金及び加算金</t>
  </si>
  <si>
    <t>公共駐車場会計</t>
  </si>
  <si>
    <t>繰越金</t>
  </si>
  <si>
    <t>学校給食会計</t>
  </si>
  <si>
    <t>給食費</t>
  </si>
  <si>
    <t>給食費</t>
  </si>
  <si>
    <t>保険給付費</t>
  </si>
  <si>
    <t>療養諸費</t>
  </si>
  <si>
    <t>高額療養費</t>
  </si>
  <si>
    <t>移送費</t>
  </si>
  <si>
    <t>出産育児諸費</t>
  </si>
  <si>
    <t>葬祭費</t>
  </si>
  <si>
    <t>結核・精神医療給付金</t>
  </si>
  <si>
    <t>老人保健拠出金</t>
  </si>
  <si>
    <t>介護納付金</t>
  </si>
  <si>
    <t>介護納付金</t>
  </si>
  <si>
    <t>共同事業拠出金</t>
  </si>
  <si>
    <t>共同事業拠出金</t>
  </si>
  <si>
    <t>保健事業費</t>
  </si>
  <si>
    <t>償還金及び還付金</t>
  </si>
  <si>
    <t>財政安定化基金拠出金</t>
  </si>
  <si>
    <t>基金積立金</t>
  </si>
  <si>
    <t>諸支出金</t>
  </si>
  <si>
    <t>償還金及び還付金</t>
  </si>
  <si>
    <t>医療諸費</t>
  </si>
  <si>
    <t>償還金及び還付金</t>
  </si>
  <si>
    <t>他会計繰出金</t>
  </si>
  <si>
    <t>公共駐車場事業費</t>
  </si>
  <si>
    <t>予備費</t>
  </si>
  <si>
    <t>予備費</t>
  </si>
  <si>
    <t>学校給食費</t>
  </si>
  <si>
    <t>調定額</t>
  </si>
  <si>
    <t>年度</t>
  </si>
  <si>
    <t>予算現額</t>
  </si>
  <si>
    <t>調定額</t>
  </si>
  <si>
    <t>滞納繰越分</t>
  </si>
  <si>
    <t>税目</t>
  </si>
  <si>
    <t>収入額</t>
  </si>
  <si>
    <t>不動産取得税</t>
  </si>
  <si>
    <t>自動車税</t>
  </si>
  <si>
    <t>自動車取得税</t>
  </si>
  <si>
    <t>事業所税</t>
  </si>
  <si>
    <t>都市計画税</t>
  </si>
  <si>
    <t>練馬都税事務所</t>
  </si>
  <si>
    <t>消費税および地方消費税</t>
  </si>
  <si>
    <t>その他</t>
  </si>
  <si>
    <t>万円</t>
  </si>
  <si>
    <t>：</t>
  </si>
  <si>
    <t>総額</t>
  </si>
  <si>
    <t>特別会計</t>
  </si>
  <si>
    <t>国民健康
保険事業
会　　 計</t>
  </si>
  <si>
    <t>介護保険
会　　 計</t>
  </si>
  <si>
    <t>老人医療
会　　 計</t>
  </si>
  <si>
    <t>公　　 共
駐 車 場
会　　 計</t>
  </si>
  <si>
    <t>学校給食
会　　 計</t>
  </si>
  <si>
    <t>公有財産</t>
  </si>
  <si>
    <t>土地</t>
  </si>
  <si>
    <t>建物</t>
  </si>
  <si>
    <t>面積</t>
  </si>
  <si>
    <t>価格</t>
  </si>
  <si>
    <t>延面積</t>
  </si>
  <si>
    <t>工作物</t>
  </si>
  <si>
    <t>有価証券</t>
  </si>
  <si>
    <t>物品</t>
  </si>
  <si>
    <t>債権</t>
  </si>
  <si>
    <t>基金</t>
  </si>
  <si>
    <t>出資による
権　　　  利</t>
  </si>
  <si>
    <t>科目</t>
  </si>
  <si>
    <t>歳入</t>
  </si>
  <si>
    <t>歳出</t>
  </si>
  <si>
    <t>平成</t>
  </si>
  <si>
    <t>年度</t>
  </si>
  <si>
    <t>(単位:金額円)</t>
  </si>
  <si>
    <t xml:space="preserve">千円 </t>
  </si>
  <si>
    <t>計</t>
  </si>
  <si>
    <t>予算現額</t>
  </si>
  <si>
    <t>支出済額</t>
  </si>
  <si>
    <t>翌年度繰越額</t>
  </si>
  <si>
    <t>不用額</t>
  </si>
  <si>
    <t>執行率</t>
  </si>
  <si>
    <t>収入済額</t>
  </si>
  <si>
    <t>収入率</t>
  </si>
  <si>
    <t xml:space="preserve">％ </t>
  </si>
  <si>
    <t>　会　計　予　算　額　(当　初)</t>
  </si>
  <si>
    <t xml:space="preserve">円 </t>
  </si>
  <si>
    <t>(単位:金額千円)</t>
  </si>
  <si>
    <t>入湯税</t>
  </si>
  <si>
    <t>配当割交付金</t>
  </si>
  <si>
    <t>株式等譲渡所得割交付金</t>
  </si>
  <si>
    <t>都負担金</t>
  </si>
  <si>
    <t>株式等譲渡所得割交付金</t>
  </si>
  <si>
    <t>株式等譲渡所得割交付金</t>
  </si>
  <si>
    <t>㎡</t>
  </si>
  <si>
    <t>平　成</t>
  </si>
  <si>
    <t>年　度</t>
  </si>
  <si>
    <t>公有財産</t>
  </si>
  <si>
    <t>(1)</t>
  </si>
  <si>
    <t>：</t>
  </si>
  <si>
    <t>河川費</t>
  </si>
  <si>
    <t>保険事業勘定</t>
  </si>
  <si>
    <t>サービス事業勘定</t>
  </si>
  <si>
    <t>サービス収入</t>
  </si>
  <si>
    <t>地域支援事業費</t>
  </si>
  <si>
    <t>地域支援事業費</t>
  </si>
  <si>
    <t>サービス事業費</t>
  </si>
  <si>
    <t>他会計繰出金</t>
  </si>
  <si>
    <t>産業地域振興費</t>
  </si>
  <si>
    <t>総務部経理用地課、会計管理室</t>
  </si>
  <si>
    <t>保険給付費収入</t>
  </si>
  <si>
    <t>：</t>
  </si>
  <si>
    <t>　会　計　予　算　額　(当　初)</t>
  </si>
  <si>
    <t>会計管理室</t>
  </si>
  <si>
    <t>地域振興費</t>
  </si>
  <si>
    <t>他会計繰出金</t>
  </si>
  <si>
    <t>後期高齢者
医療
会計</t>
  </si>
  <si>
    <t>＊</t>
  </si>
  <si>
    <t>対前年度比増加率</t>
  </si>
  <si>
    <t>前期高齢者交付金</t>
  </si>
  <si>
    <t>延滞金及び過料</t>
  </si>
  <si>
    <t>後期高齢者医療会計</t>
  </si>
  <si>
    <t>後期高齢者医療保険料</t>
  </si>
  <si>
    <t>広域連合支出金</t>
  </si>
  <si>
    <t>広域連合委託金</t>
  </si>
  <si>
    <t>後期高齢者支援金等</t>
  </si>
  <si>
    <t>後期高齢者支援金等</t>
  </si>
  <si>
    <t>前期高齢者納付金等</t>
  </si>
  <si>
    <t>前期高齢者納付金等</t>
  </si>
  <si>
    <t>特定健康診査等事業費</t>
  </si>
  <si>
    <t>後期高齢者医療会計</t>
  </si>
  <si>
    <t>広域連合拠出金</t>
  </si>
  <si>
    <t xml:space="preserve">％ </t>
  </si>
  <si>
    <t xml:space="preserve">％ </t>
  </si>
  <si>
    <t xml:space="preserve">円 </t>
  </si>
  <si>
    <t xml:space="preserve">％ </t>
  </si>
  <si>
    <t>：</t>
  </si>
  <si>
    <t xml:space="preserve">円 </t>
  </si>
  <si>
    <t xml:space="preserve">％ </t>
  </si>
  <si>
    <t xml:space="preserve">円 </t>
  </si>
  <si>
    <t xml:space="preserve">％ </t>
  </si>
  <si>
    <t>　会　計　予　算　額　(当　初)（つづき）</t>
  </si>
  <si>
    <t>　別　会　計　決　算　額</t>
  </si>
  <si>
    <t>　般　会　計　決　算　額</t>
  </si>
  <si>
    <t>東京国税局</t>
  </si>
  <si>
    <t>平成20年度</t>
  </si>
  <si>
    <t>相続税</t>
  </si>
  <si>
    <t>表の計数は単位未満を四捨五入しているため、総額と計数の合計が一致しない場合がある。</t>
  </si>
  <si>
    <t>立木</t>
  </si>
  <si>
    <t>土地、建物、立木、工作物の価格は、推定金額である。</t>
  </si>
  <si>
    <t>増加率算出用↓</t>
  </si>
  <si>
    <t>白　紙　ペ　ー　ジ</t>
  </si>
  <si>
    <t>前期高齢者交付金</t>
  </si>
  <si>
    <t>後期高齢者医療会計</t>
  </si>
  <si>
    <t>後期高齢者医療保険料</t>
  </si>
  <si>
    <t>使用料及び手数料</t>
  </si>
  <si>
    <t>手数料</t>
  </si>
  <si>
    <t>広域連合支出金</t>
  </si>
  <si>
    <t>広域連合委託金</t>
  </si>
  <si>
    <t>広域連合補助金</t>
  </si>
  <si>
    <t>繰入金</t>
  </si>
  <si>
    <t>他会計繰入金</t>
  </si>
  <si>
    <t>諸収入</t>
  </si>
  <si>
    <t>延滞金及び過料</t>
  </si>
  <si>
    <t>預金利子</t>
  </si>
  <si>
    <t>雑入</t>
  </si>
  <si>
    <t>後期高齢者支援金等</t>
  </si>
  <si>
    <t>前期高齢者納付金等</t>
  </si>
  <si>
    <t>特定健康診査等事業費</t>
  </si>
  <si>
    <t>総務費</t>
  </si>
  <si>
    <t>総務管理費</t>
  </si>
  <si>
    <t>広域連合拠出金</t>
  </si>
  <si>
    <t>諸支出金</t>
  </si>
  <si>
    <t>償還金及び還付金</t>
  </si>
  <si>
    <t>葬祭費</t>
  </si>
  <si>
    <t>科目</t>
  </si>
  <si>
    <t>歳出</t>
  </si>
  <si>
    <t>支出済額</t>
  </si>
  <si>
    <t xml:space="preserve">％ </t>
  </si>
  <si>
    <t xml:space="preserve">円 </t>
  </si>
  <si>
    <t>保健事業費</t>
  </si>
  <si>
    <t>平成21年度</t>
  </si>
  <si>
    <t>公園費</t>
  </si>
  <si>
    <t>地方揮発油譲与税</t>
  </si>
  <si>
    <t>環境費</t>
  </si>
  <si>
    <t>償還金及び還付加算金</t>
  </si>
  <si>
    <t>消費税（旧消費税　３％）</t>
  </si>
  <si>
    <t>酒税</t>
  </si>
  <si>
    <t>たばこおよびたばこ特別税</t>
  </si>
  <si>
    <t>(3)</t>
  </si>
  <si>
    <t>繰越金</t>
  </si>
  <si>
    <t>他会計繰出金</t>
  </si>
  <si>
    <t>償還金及び還付加算金</t>
  </si>
  <si>
    <t>（22年度）</t>
  </si>
  <si>
    <t>他会計繰出金</t>
  </si>
  <si>
    <t>(2)</t>
  </si>
  <si>
    <t>科       目</t>
  </si>
  <si>
    <t xml:space="preserve"> </t>
  </si>
  <si>
    <t>　</t>
  </si>
  <si>
    <t>一部負担金</t>
  </si>
  <si>
    <t>物品は、特別整理備品の取得金額の合計である。</t>
  </si>
  <si>
    <t>10　財　　　　政</t>
  </si>
  <si>
    <t>69　予　算　額　(当　初)　の　推　移</t>
  </si>
  <si>
    <t>70　区　　有　　財　　産</t>
  </si>
  <si>
    <t>財　　　　　政　10- 1</t>
  </si>
  <si>
    <t>71　平　成　23　年　度　一　般　</t>
  </si>
  <si>
    <t>10- 2　財　　　　　政</t>
  </si>
  <si>
    <t>財　　　　　政　10- 3</t>
  </si>
  <si>
    <t>72　平　成　23　年　度　特　別　</t>
  </si>
  <si>
    <t>10- 4　財　　　　　政</t>
  </si>
  <si>
    <t>財　　　　政　10- 5</t>
  </si>
  <si>
    <t>10- 6　財　　　　　政</t>
  </si>
  <si>
    <t>財　　　　政　10- 7</t>
  </si>
  <si>
    <t>10- 8　財　　　　　政</t>
  </si>
  <si>
    <t>財　　　　　政　10- 9</t>
  </si>
  <si>
    <t>10-10　財　　　　　政</t>
  </si>
  <si>
    <t>財　　　　　政　10-11</t>
  </si>
  <si>
    <t>10-12　財　　　　　政</t>
  </si>
  <si>
    <t>財　　　　　政　10-13</t>
  </si>
  <si>
    <t>75　特　別　区　税　調　定　額　お　よ　び　収　入　額</t>
  </si>
  <si>
    <t>76　税 目 別 特 別 区 税 調 定 額 お よ び 収 入 額</t>
  </si>
  <si>
    <t>10-14　財　　　　　政</t>
  </si>
  <si>
    <t>77　課　税　標　準　額　段　階　別　特　別　区　民　税　額</t>
  </si>
  <si>
    <t>財　　　　　政　10-15</t>
  </si>
  <si>
    <t>73　平　成　22　年　度　一　　</t>
  </si>
  <si>
    <t>74　平　成　22　年　度　特　</t>
  </si>
  <si>
    <t>74　平 成 22 年 度 特 別 会 計 決 算 額　(つ　づ　き)</t>
  </si>
  <si>
    <t>納税義務者数</t>
  </si>
  <si>
    <t>所得金額</t>
  </si>
  <si>
    <t xml:space="preserve">所 得 割 額
</t>
  </si>
  <si>
    <t>総額</t>
  </si>
  <si>
    <t>総所得</t>
  </si>
  <si>
    <t>分離課税</t>
  </si>
  <si>
    <t>(Ａ＋Ｂ)</t>
  </si>
  <si>
    <t>　(Ａ)　</t>
  </si>
  <si>
    <t>所得(Ｂ)</t>
  </si>
  <si>
    <t>（平成23年7月1日現在）</t>
  </si>
  <si>
    <t>総所得(Ａ)に対する
課税標準額の段階</t>
  </si>
  <si>
    <t>千円</t>
  </si>
  <si>
    <t>総数</t>
  </si>
  <si>
    <t>10</t>
  </si>
  <si>
    <t>万円以下の金額</t>
  </si>
  <si>
    <t>万 円 を</t>
  </si>
  <si>
    <t>超 え</t>
  </si>
  <si>
    <t>100</t>
  </si>
  <si>
    <t>万 円 以 下</t>
  </si>
  <si>
    <t>〃</t>
  </si>
  <si>
    <t>万 円</t>
  </si>
  <si>
    <t>万円を超える金額</t>
  </si>
  <si>
    <t>注</t>
  </si>
  <si>
    <t>：</t>
  </si>
  <si>
    <t>(1)</t>
  </si>
  <si>
    <t>総所得(A)の内訳は、「総所得」「山林所得」「退職所得（総合課税分）」である。</t>
  </si>
  <si>
    <t>「先物取引の雑所得等」である。</t>
  </si>
  <si>
    <t>資料</t>
  </si>
  <si>
    <t>区民部税務課</t>
  </si>
  <si>
    <t>税目</t>
  </si>
  <si>
    <t>収入額</t>
  </si>
  <si>
    <t>　平　成　22　年　度</t>
  </si>
  <si>
    <t>　平　成　22　年　度　</t>
  </si>
  <si>
    <t>特別区民税</t>
  </si>
  <si>
    <t>現年課税分</t>
  </si>
  <si>
    <t>滞納繰越分</t>
  </si>
  <si>
    <t>軽自動車税</t>
  </si>
  <si>
    <t>特別区たばこ税</t>
  </si>
  <si>
    <t>入湯税</t>
  </si>
  <si>
    <t>　平　成　21　年　度</t>
  </si>
  <si>
    <t>年度</t>
  </si>
  <si>
    <t>不納欠損額</t>
  </si>
  <si>
    <t>未収入額</t>
  </si>
  <si>
    <t>平成</t>
  </si>
  <si>
    <t>17</t>
  </si>
  <si>
    <t>18</t>
  </si>
  <si>
    <t>19</t>
  </si>
  <si>
    <t>20</t>
  </si>
  <si>
    <t>21</t>
  </si>
  <si>
    <t>22</t>
  </si>
  <si>
    <t>地方道路譲与税</t>
  </si>
  <si>
    <t>地方揮発油譲与税</t>
  </si>
  <si>
    <t>交通対策費</t>
  </si>
  <si>
    <t>分離課税所得(B)の内訳は、「土地･建物等の長･短期譲渡所得」「株式等の譲渡所得等」「上場株式等の配当所得」</t>
  </si>
  <si>
    <t>平成22年度</t>
  </si>
  <si>
    <t>平成22年度</t>
  </si>
  <si>
    <t>調定額</t>
  </si>
  <si>
    <t>都民税（個人）</t>
  </si>
  <si>
    <t>事業税(個人）</t>
  </si>
  <si>
    <t>　　〃　　　(法人）</t>
  </si>
  <si>
    <t>特別地方消費税　　</t>
  </si>
  <si>
    <t>固定資産税(土地･家屋）</t>
  </si>
  <si>
    <t>固定資産税(償却資産）</t>
  </si>
  <si>
    <t>特別土地保有税</t>
  </si>
  <si>
    <t>軽油引取税</t>
  </si>
  <si>
    <t>：</t>
  </si>
  <si>
    <t>79　税 目 別 国 税 徴 収 決 定 済 額 お よ び 収 納 額</t>
  </si>
  <si>
    <t>78　税 目 別 都 税 調 定 額 お よ び 収 入 額</t>
  </si>
  <si>
    <t>平成21年度</t>
  </si>
  <si>
    <t>徴収決定済額</t>
  </si>
  <si>
    <t>収納済額</t>
  </si>
  <si>
    <t>源泉所得税</t>
  </si>
  <si>
    <t>申告所得税</t>
  </si>
  <si>
    <t>法人税</t>
  </si>
  <si>
    <t>揮発油税および地方道路税</t>
  </si>
  <si>
    <t>「その他」は、地価税、たばこ税、石油税、石油石炭税、旧税、電源開発促進税、石油ガス税、自動車重量税、航空機燃料税、</t>
  </si>
  <si>
    <t>印紙収入の合計である。</t>
  </si>
  <si>
    <t>数値は、練馬都税事務所扱いの都税に限る。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</si>
</sst>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.0;&quot;△ &quot;#,##0.0"/>
    <numFmt numFmtId="180" formatCode="##0.0;&quot;△ &quot;??0.0"/>
    <numFmt numFmtId="181" formatCode="#,##0\ ;&quot;△&quot;#,##0\ ;&quot;－ &quot;"/>
    <numFmt numFmtId="182" formatCode="#.0\ ;&quot;△&quot;#.0\ ;&quot;－ &quot;"/>
    <numFmt numFmtId="183" formatCode="0.0\ ;&quot;△&quot;0.0\ ;&quot;－ &quot;"/>
    <numFmt numFmtId="184" formatCode="##0.0\ ;&quot;△ &quot;??0.0\ "/>
    <numFmt numFmtId="185" formatCode="#,##0.0\ ;&quot;△&quot;#,##0.0\ ;&quot;－ &quot;"/>
    <numFmt numFmtId="186" formatCode="#,##0.00\ ;&quot;△&quot;#,##0.00\ ;&quot;－ &quot;"/>
    <numFmt numFmtId="187" formatCode="#,##0.000\ ;&quot;△&quot;#,##0.000\ ;&quot;－ &quot;"/>
    <numFmt numFmtId="188" formatCode="0.0%"/>
    <numFmt numFmtId="189" formatCode="0.0_ "/>
    <numFmt numFmtId="190" formatCode="0_);[Red]\(0\)"/>
    <numFmt numFmtId="191" formatCode="##.00\ ;&quot;△ &quot;##.00\ ;&quot;－ &quot;"/>
    <numFmt numFmtId="192" formatCode="##.0\ ;&quot;△ &quot;##.0\ ;&quot;－ &quot;"/>
    <numFmt numFmtId="193" formatCode="0.0\ ;&quot;△&quot;0.0\ ;&quot;0.0 &quot;"/>
    <numFmt numFmtId="194" formatCode="##\ \ \ ;&quot;△ &quot;##.0\ ;&quot;－ &quot;"/>
    <numFmt numFmtId="195" formatCode="##.#0\ ;&quot;△&quot;##.#0\ ;&quot;－ &quot;"/>
    <numFmt numFmtId="196" formatCode="###\ ###\ ##0;&quot;△&quot;###\ ##0"/>
    <numFmt numFmtId="197" formatCode="_ * #\ ##0_ ;[Red]_ * &quot;△&quot;#\ ##0_ ;_ * &quot;-&quot;_ ;_ @_ "/>
    <numFmt numFmtId="198" formatCode="#,##0_);[Red]\(#,##0\)"/>
    <numFmt numFmtId="199" formatCode="##0.0\ ;&quot;△ &quot;??0.0\ ;&quot;－ &quot;;@\ "/>
    <numFmt numFmtId="200" formatCode="##0.0\ ;&quot;△ &quot;??0.0\ ;&quot;－ &quot;"/>
    <numFmt numFmtId="201" formatCode="\(#,##0\);&quot;(△&quot;#,##0\);&quot;(－)&quot;"/>
    <numFmt numFmtId="202" formatCode="#,##0.0_);[Red]\(#,##0.0\)"/>
    <numFmt numFmtId="203" formatCode="#,##0.0;[Red]\-#,##0.0"/>
    <numFmt numFmtId="204" formatCode="#,##0;&quot;△&quot;#,##0;&quot;－&quot;"/>
    <numFmt numFmtId="205" formatCode="##,##0;&quot;△&quot;??,??0;&quot;－&quot;"/>
  </numFmts>
  <fonts count="5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26"/>
      <name val="ＭＳ 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4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77" fontId="4" fillId="0" borderId="0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181" fontId="4" fillId="0" borderId="0" xfId="49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77" fontId="5" fillId="0" borderId="0" xfId="49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0" xfId="49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81" fontId="15" fillId="0" borderId="0" xfId="49" applyNumberFormat="1" applyFont="1" applyBorder="1" applyAlignment="1">
      <alignment horizontal="right" vertical="center"/>
    </xf>
    <xf numFmtId="181" fontId="14" fillId="32" borderId="0" xfId="49" applyNumberFormat="1" applyFont="1" applyFill="1" applyBorder="1" applyAlignment="1">
      <alignment horizontal="right" vertical="center"/>
    </xf>
    <xf numFmtId="181" fontId="15" fillId="32" borderId="0" xfId="49" applyNumberFormat="1" applyFont="1" applyFill="1" applyBorder="1" applyAlignment="1">
      <alignment horizontal="right" vertical="center"/>
    </xf>
    <xf numFmtId="181" fontId="15" fillId="0" borderId="0" xfId="0" applyNumberFormat="1" applyFont="1" applyBorder="1" applyAlignment="1">
      <alignment vertical="center"/>
    </xf>
    <xf numFmtId="181" fontId="15" fillId="0" borderId="0" xfId="0" applyNumberFormat="1" applyFont="1" applyBorder="1" applyAlignment="1">
      <alignment horizontal="center" vertical="center"/>
    </xf>
    <xf numFmtId="181" fontId="15" fillId="32" borderId="0" xfId="0" applyNumberFormat="1" applyFont="1" applyFill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0" fontId="4" fillId="0" borderId="0" xfId="61" applyFont="1" applyFill="1" applyBorder="1" applyAlignment="1">
      <alignment horizontal="distributed" vertical="center"/>
      <protection/>
    </xf>
    <xf numFmtId="181" fontId="5" fillId="0" borderId="0" xfId="49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vertical="center"/>
    </xf>
    <xf numFmtId="183" fontId="4" fillId="0" borderId="10" xfId="0" applyNumberFormat="1" applyFont="1" applyFill="1" applyBorder="1" applyAlignment="1">
      <alignment vertical="center"/>
    </xf>
    <xf numFmtId="179" fontId="5" fillId="0" borderId="0" xfId="49" applyNumberFormat="1" applyFont="1" applyFill="1" applyBorder="1" applyAlignment="1">
      <alignment horizontal="right" vertical="center"/>
    </xf>
    <xf numFmtId="179" fontId="4" fillId="0" borderId="0" xfId="49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1" fillId="0" borderId="0" xfId="61" applyFont="1" applyFill="1" applyBorder="1" applyAlignment="1">
      <alignment horizontal="right" vertical="center"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181" fontId="5" fillId="0" borderId="0" xfId="49" applyNumberFormat="1" applyFont="1" applyFill="1" applyBorder="1" applyAlignment="1">
      <alignment horizontal="right" vertical="center"/>
    </xf>
    <xf numFmtId="181" fontId="4" fillId="0" borderId="0" xfId="49" applyNumberFormat="1" applyFont="1" applyFill="1" applyBorder="1" applyAlignment="1">
      <alignment horizontal="right" vertical="center"/>
    </xf>
    <xf numFmtId="0" fontId="4" fillId="0" borderId="14" xfId="61" applyFont="1" applyFill="1" applyBorder="1" applyAlignment="1">
      <alignment vertical="center"/>
      <protection/>
    </xf>
    <xf numFmtId="179" fontId="4" fillId="0" borderId="10" xfId="61" applyNumberFormat="1" applyFont="1" applyFill="1" applyBorder="1" applyAlignment="1">
      <alignment vertical="center"/>
      <protection/>
    </xf>
    <xf numFmtId="179" fontId="4" fillId="0" borderId="0" xfId="61" applyNumberFormat="1" applyFont="1" applyFill="1" applyBorder="1" applyAlignment="1">
      <alignment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distributed" vertical="center"/>
      <protection/>
    </xf>
    <xf numFmtId="181" fontId="4" fillId="0" borderId="10" xfId="49" applyNumberFormat="1" applyFont="1" applyFill="1" applyBorder="1" applyAlignment="1">
      <alignment horizontal="right" vertical="center"/>
    </xf>
    <xf numFmtId="192" fontId="4" fillId="0" borderId="10" xfId="49" applyNumberFormat="1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179" fontId="4" fillId="0" borderId="10" xfId="49" applyNumberFormat="1" applyFont="1" applyFill="1" applyBorder="1" applyAlignment="1">
      <alignment horizontal="right" vertical="center"/>
    </xf>
    <xf numFmtId="181" fontId="15" fillId="0" borderId="0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1" fontId="5" fillId="0" borderId="16" xfId="0" applyNumberFormat="1" applyFont="1" applyFill="1" applyBorder="1" applyAlignment="1">
      <alignment vertical="center"/>
    </xf>
    <xf numFmtId="41" fontId="5" fillId="0" borderId="0" xfId="49" applyNumberFormat="1" applyFont="1" applyFill="1" applyBorder="1" applyAlignment="1">
      <alignment horizontal="center" vertical="center"/>
    </xf>
    <xf numFmtId="41" fontId="5" fillId="0" borderId="16" xfId="49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0" xfId="49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41" fontId="4" fillId="0" borderId="16" xfId="49" applyNumberFormat="1" applyFont="1" applyFill="1" applyBorder="1" applyAlignment="1">
      <alignment horizontal="center" vertical="center"/>
    </xf>
    <xf numFmtId="41" fontId="4" fillId="0" borderId="0" xfId="49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61" applyNumberFormat="1" applyFont="1" applyFill="1" applyAlignment="1">
      <alignment vertical="center"/>
      <protection/>
    </xf>
    <xf numFmtId="0" fontId="1" fillId="0" borderId="0" xfId="61" applyFont="1" applyFill="1" applyAlignment="1">
      <alignment vertical="center"/>
      <protection/>
    </xf>
    <xf numFmtId="0" fontId="4" fillId="0" borderId="25" xfId="61" applyFont="1" applyFill="1" applyBorder="1" applyAlignment="1">
      <alignment horizontal="distributed" vertical="center"/>
      <protection/>
    </xf>
    <xf numFmtId="0" fontId="4" fillId="0" borderId="15" xfId="61" applyFont="1" applyFill="1" applyBorder="1" applyAlignment="1">
      <alignment horizontal="distributed" vertical="center"/>
      <protection/>
    </xf>
    <xf numFmtId="0" fontId="4" fillId="0" borderId="19" xfId="61" applyFont="1" applyFill="1" applyBorder="1" applyAlignment="1">
      <alignment horizontal="distributed"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5" fillId="0" borderId="12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179" fontId="5" fillId="0" borderId="0" xfId="61" applyNumberFormat="1" applyFont="1" applyFill="1" applyBorder="1" applyAlignment="1">
      <alignment horizontal="right" vertical="center"/>
      <protection/>
    </xf>
    <xf numFmtId="179" fontId="4" fillId="0" borderId="0" xfId="61" applyNumberFormat="1" applyFont="1" applyFill="1" applyBorder="1" applyAlignment="1">
      <alignment horizontal="right" vertical="center"/>
      <protection/>
    </xf>
    <xf numFmtId="0" fontId="1" fillId="0" borderId="0" xfId="61" applyFont="1" applyFill="1" applyBorder="1" applyAlignment="1">
      <alignment vertical="center"/>
      <protection/>
    </xf>
    <xf numFmtId="179" fontId="5" fillId="0" borderId="0" xfId="61" applyNumberFormat="1" applyFont="1" applyFill="1" applyBorder="1" applyAlignment="1">
      <alignment vertical="center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" fontId="9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38" fontId="14" fillId="33" borderId="0" xfId="49" applyFont="1" applyFill="1" applyBorder="1" applyAlignment="1">
      <alignment horizontal="right" vertical="center"/>
    </xf>
    <xf numFmtId="38" fontId="15" fillId="34" borderId="0" xfId="49" applyFont="1" applyFill="1" applyBorder="1" applyAlignment="1">
      <alignment horizontal="right" vertical="center"/>
    </xf>
    <xf numFmtId="38" fontId="15" fillId="0" borderId="0" xfId="49" applyFont="1" applyFill="1" applyBorder="1" applyAlignment="1">
      <alignment horizontal="right" vertical="center"/>
    </xf>
    <xf numFmtId="181" fontId="14" fillId="33" borderId="0" xfId="49" applyNumberFormat="1" applyFont="1" applyFill="1" applyBorder="1" applyAlignment="1">
      <alignment horizontal="right" vertical="center"/>
    </xf>
    <xf numFmtId="181" fontId="15" fillId="34" borderId="0" xfId="49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81" fontId="14" fillId="33" borderId="0" xfId="0" applyNumberFormat="1" applyFont="1" applyFill="1" applyBorder="1" applyAlignment="1">
      <alignment vertical="center"/>
    </xf>
    <xf numFmtId="181" fontId="15" fillId="34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81" fontId="4" fillId="0" borderId="16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99" fontId="5" fillId="0" borderId="0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horizontal="right" vertical="center"/>
    </xf>
    <xf numFmtId="184" fontId="4" fillId="0" borderId="0" xfId="49" applyNumberFormat="1" applyFont="1" applyFill="1" applyBorder="1" applyAlignment="1">
      <alignment horizontal="right" vertical="center"/>
    </xf>
    <xf numFmtId="199" fontId="4" fillId="0" borderId="0" xfId="49" applyNumberFormat="1" applyFont="1" applyFill="1" applyBorder="1" applyAlignment="1">
      <alignment horizontal="right" vertical="center"/>
    </xf>
    <xf numFmtId="181" fontId="5" fillId="0" borderId="16" xfId="49" applyNumberFormat="1" applyFont="1" applyFill="1" applyBorder="1" applyAlignment="1">
      <alignment horizontal="right" vertical="center"/>
    </xf>
    <xf numFmtId="199" fontId="5" fillId="0" borderId="0" xfId="49" applyNumberFormat="1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184" fontId="5" fillId="0" borderId="0" xfId="49" applyNumberFormat="1" applyFont="1" applyFill="1" applyBorder="1" applyAlignment="1">
      <alignment horizontal="right" vertical="center"/>
    </xf>
    <xf numFmtId="183" fontId="4" fillId="0" borderId="0" xfId="49" applyNumberFormat="1" applyFont="1" applyFill="1" applyBorder="1" applyAlignment="1">
      <alignment horizontal="right" vertical="center"/>
    </xf>
    <xf numFmtId="199" fontId="5" fillId="0" borderId="0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99" fontId="4" fillId="0" borderId="0" xfId="0" applyNumberFormat="1" applyFont="1" applyFill="1" applyBorder="1" applyAlignment="1">
      <alignment horizontal="center" vertical="center"/>
    </xf>
    <xf numFmtId="192" fontId="4" fillId="0" borderId="0" xfId="49" applyNumberFormat="1" applyFont="1" applyFill="1" applyBorder="1" applyAlignment="1">
      <alignment horizontal="right" vertical="center"/>
    </xf>
    <xf numFmtId="181" fontId="4" fillId="0" borderId="0" xfId="49" applyNumberFormat="1" applyFont="1" applyFill="1" applyAlignment="1">
      <alignment horizontal="right" vertical="center"/>
    </xf>
    <xf numFmtId="188" fontId="4" fillId="0" borderId="0" xfId="49" applyNumberFormat="1" applyFont="1" applyFill="1" applyBorder="1" applyAlignment="1">
      <alignment horizontal="right" vertical="center"/>
    </xf>
    <xf numFmtId="181" fontId="4" fillId="0" borderId="0" xfId="61" applyNumberFormat="1" applyFont="1" applyFill="1" applyBorder="1" applyAlignment="1">
      <alignment horizontal="right" vertical="center"/>
      <protection/>
    </xf>
    <xf numFmtId="192" fontId="5" fillId="0" borderId="0" xfId="49" applyNumberFormat="1" applyFont="1" applyFill="1" applyBorder="1" applyAlignment="1">
      <alignment horizontal="right" vertical="center"/>
    </xf>
    <xf numFmtId="181" fontId="4" fillId="0" borderId="0" xfId="61" applyNumberFormat="1" applyFont="1" applyFill="1" applyBorder="1" applyAlignment="1">
      <alignment vertical="center"/>
      <protection/>
    </xf>
    <xf numFmtId="184" fontId="4" fillId="0" borderId="0" xfId="61" applyNumberFormat="1" applyFont="1" applyFill="1" applyBorder="1" applyAlignment="1">
      <alignment horizontal="right" vertical="center"/>
      <protection/>
    </xf>
    <xf numFmtId="192" fontId="4" fillId="0" borderId="0" xfId="61" applyNumberFormat="1" applyFont="1" applyFill="1" applyBorder="1" applyAlignment="1">
      <alignment horizontal="right"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192" fontId="5" fillId="0" borderId="0" xfId="61" applyNumberFormat="1" applyFont="1" applyFill="1" applyBorder="1" applyAlignment="1">
      <alignment horizontal="right" vertical="center"/>
      <protection/>
    </xf>
    <xf numFmtId="181" fontId="5" fillId="0" borderId="0" xfId="61" applyNumberFormat="1" applyFont="1" applyFill="1" applyBorder="1" applyAlignment="1">
      <alignment vertical="center"/>
      <protection/>
    </xf>
    <xf numFmtId="181" fontId="5" fillId="0" borderId="0" xfId="49" applyNumberFormat="1" applyFont="1" applyFill="1" applyAlignment="1">
      <alignment horizontal="right" vertical="center"/>
    </xf>
    <xf numFmtId="181" fontId="4" fillId="0" borderId="10" xfId="61" applyNumberFormat="1" applyFont="1" applyFill="1" applyBorder="1" applyAlignment="1">
      <alignment horizontal="right" vertical="center"/>
      <protection/>
    </xf>
    <xf numFmtId="192" fontId="4" fillId="0" borderId="10" xfId="61" applyNumberFormat="1" applyFont="1" applyFill="1" applyBorder="1" applyAlignment="1">
      <alignment horizontal="right" vertical="center"/>
      <protection/>
    </xf>
    <xf numFmtId="181" fontId="4" fillId="0" borderId="11" xfId="49" applyNumberFormat="1" applyFont="1" applyFill="1" applyBorder="1" applyAlignment="1">
      <alignment horizontal="right" vertical="center"/>
    </xf>
    <xf numFmtId="0" fontId="4" fillId="0" borderId="11" xfId="61" applyFont="1" applyFill="1" applyBorder="1" applyAlignment="1">
      <alignment vertical="center"/>
      <protection/>
    </xf>
    <xf numFmtId="0" fontId="4" fillId="0" borderId="10" xfId="0" applyNumberFormat="1" applyFont="1" applyBorder="1" applyAlignment="1">
      <alignment vertical="center"/>
    </xf>
    <xf numFmtId="195" fontId="4" fillId="0" borderId="0" xfId="0" applyNumberFormat="1" applyFont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vertical="center"/>
    </xf>
    <xf numFmtId="38" fontId="5" fillId="0" borderId="16" xfId="49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202" fontId="9" fillId="0" borderId="0" xfId="49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NumberFormat="1" applyFont="1" applyFill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61" applyFont="1" applyFill="1" applyAlignment="1">
      <alignment vertical="center"/>
      <protection/>
    </xf>
    <xf numFmtId="0" fontId="19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9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1" fontId="4" fillId="0" borderId="1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5" fillId="0" borderId="1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41" fontId="4" fillId="0" borderId="16" xfId="4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1" fontId="4" fillId="0" borderId="0" xfId="49" applyNumberFormat="1" applyFont="1" applyFill="1" applyBorder="1" applyAlignment="1">
      <alignment horizontal="center" vertical="center"/>
    </xf>
    <xf numFmtId="181" fontId="4" fillId="0" borderId="0" xfId="49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181" fontId="4" fillId="0" borderId="0" xfId="49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1" fontId="5" fillId="0" borderId="0" xfId="49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4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5" fillId="0" borderId="16" xfId="49" applyNumberFormat="1" applyFont="1" applyFill="1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1" xfId="0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8" fillId="0" borderId="0" xfId="61" applyFont="1" applyFill="1" applyBorder="1" applyAlignment="1">
      <alignment horizontal="right" vertical="center"/>
      <protection/>
    </xf>
    <xf numFmtId="0" fontId="4" fillId="0" borderId="30" xfId="61" applyFont="1" applyFill="1" applyBorder="1" applyAlignment="1">
      <alignment horizontal="distributed" vertical="center"/>
      <protection/>
    </xf>
    <xf numFmtId="0" fontId="4" fillId="0" borderId="28" xfId="61" applyFont="1" applyFill="1" applyBorder="1" applyAlignment="1">
      <alignment horizontal="distributed" vertical="center"/>
      <protection/>
    </xf>
    <xf numFmtId="0" fontId="4" fillId="0" borderId="25" xfId="61" applyFont="1" applyFill="1" applyBorder="1" applyAlignment="1">
      <alignment horizontal="distributed" vertical="center"/>
      <protection/>
    </xf>
    <xf numFmtId="0" fontId="4" fillId="0" borderId="15" xfId="61" applyFont="1" applyFill="1" applyBorder="1" applyAlignment="1">
      <alignment horizontal="distributed" vertical="center"/>
      <protection/>
    </xf>
    <xf numFmtId="0" fontId="4" fillId="0" borderId="29" xfId="61" applyFont="1" applyFill="1" applyBorder="1" applyAlignment="1">
      <alignment horizontal="distributed"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18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181" fontId="4" fillId="0" borderId="16" xfId="49" applyNumberFormat="1" applyFont="1" applyFill="1" applyBorder="1" applyAlignment="1">
      <alignment horizontal="right" vertical="center"/>
    </xf>
    <xf numFmtId="181" fontId="4" fillId="0" borderId="0" xfId="61" applyNumberFormat="1" applyFont="1" applyFill="1" applyBorder="1" applyAlignment="1">
      <alignment horizontal="right" vertical="center"/>
      <protection/>
    </xf>
    <xf numFmtId="193" fontId="4" fillId="0" borderId="0" xfId="0" applyNumberFormat="1" applyFont="1" applyAlignment="1">
      <alignment horizontal="right" vertical="center"/>
    </xf>
    <xf numFmtId="181" fontId="4" fillId="0" borderId="0" xfId="49" applyNumberFormat="1" applyFont="1" applyFill="1" applyAlignment="1">
      <alignment horizontal="right" vertical="center"/>
    </xf>
    <xf numFmtId="181" fontId="4" fillId="0" borderId="0" xfId="49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81" fontId="5" fillId="0" borderId="0" xfId="61" applyNumberFormat="1" applyFont="1" applyFill="1" applyBorder="1" applyAlignment="1">
      <alignment horizontal="right" vertical="center"/>
      <protection/>
    </xf>
    <xf numFmtId="189" fontId="4" fillId="0" borderId="0" xfId="0" applyNumberFormat="1" applyFont="1" applyAlignment="1">
      <alignment horizontal="right" vertical="center"/>
    </xf>
    <xf numFmtId="195" fontId="4" fillId="0" borderId="0" xfId="0" applyNumberFormat="1" applyFont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181" fontId="5" fillId="0" borderId="16" xfId="61" applyNumberFormat="1" applyFont="1" applyFill="1" applyBorder="1" applyAlignment="1">
      <alignment horizontal="right" vertical="center"/>
      <protection/>
    </xf>
    <xf numFmtId="181" fontId="4" fillId="0" borderId="16" xfId="61" applyNumberFormat="1" applyFont="1" applyFill="1" applyBorder="1" applyAlignment="1">
      <alignment horizontal="right" vertical="center"/>
      <protection/>
    </xf>
    <xf numFmtId="189" fontId="5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0" xfId="0" applyNumberFormat="1" applyFont="1" applyAlignment="1">
      <alignment horizontal="right" vertical="center"/>
    </xf>
    <xf numFmtId="0" fontId="4" fillId="0" borderId="31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181" fontId="5" fillId="0" borderId="16" xfId="49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181" fontId="4" fillId="0" borderId="16" xfId="49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wrapText="1" indent="1"/>
    </xf>
    <xf numFmtId="0" fontId="4" fillId="0" borderId="23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17" xfId="0" applyFont="1" applyBorder="1" applyAlignment="1">
      <alignment horizontal="distributed" vertical="center" wrapText="1" indent="1"/>
    </xf>
    <xf numFmtId="0" fontId="4" fillId="0" borderId="21" xfId="0" applyFont="1" applyBorder="1" applyAlignment="1">
      <alignment horizontal="distributed" vertical="center" wrapText="1" inden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5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8" fillId="0" borderId="0" xfId="0" applyFont="1" applyAlignment="1">
      <alignment horizontal="distributed" vertical="center"/>
    </xf>
    <xf numFmtId="3" fontId="9" fillId="0" borderId="0" xfId="0" applyNumberFormat="1" applyFont="1" applyFill="1" applyAlignment="1">
      <alignment horizontal="right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205" fontId="5" fillId="0" borderId="0" xfId="0" applyNumberFormat="1" applyFont="1" applyAlignment="1">
      <alignment vertical="center"/>
    </xf>
    <xf numFmtId="205" fontId="4" fillId="0" borderId="0" xfId="0" applyNumberFormat="1" applyFont="1" applyAlignment="1">
      <alignment vertical="center"/>
    </xf>
    <xf numFmtId="204" fontId="4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収入役室照会分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00390625" defaultRowHeight="13.5"/>
  <cols>
    <col min="1" max="63" width="1.625" style="3" customWidth="1"/>
    <col min="64" max="16384" width="9.00390625" style="3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245" t="s">
        <v>305</v>
      </c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</row>
    <row r="10" spans="3:61" ht="15.75" customHeight="1"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</row>
    <row r="11" spans="3:61" ht="15.75" customHeight="1"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</row>
    <row r="12" spans="3:61" ht="15.75" customHeight="1"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0"/>
  <sheetViews>
    <sheetView workbookViewId="0" topLeftCell="A1">
      <selection activeCell="B3" sqref="B3:X3"/>
    </sheetView>
  </sheetViews>
  <sheetFormatPr defaultColWidth="9.00390625" defaultRowHeight="13.5"/>
  <cols>
    <col min="1" max="20" width="1.625" style="69" customWidth="1"/>
    <col min="21" max="24" width="16.625" style="69" customWidth="1"/>
    <col min="25" max="25" width="1.625" style="69" customWidth="1"/>
    <col min="26" max="16384" width="9.00390625" style="69" customWidth="1"/>
  </cols>
  <sheetData>
    <row r="1" spans="1:20" ht="10.5" customHeight="1">
      <c r="A1" s="238" t="s">
        <v>317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ht="9" customHeight="1"/>
    <row r="3" spans="2:25" s="134" customFormat="1" ht="15" customHeight="1">
      <c r="B3" s="306" t="s">
        <v>328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58"/>
    </row>
    <row r="4" spans="2:25" ht="9" customHeigh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</row>
    <row r="5" spans="2:25" ht="18" customHeight="1">
      <c r="B5" s="307" t="s">
        <v>173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7" t="s">
        <v>174</v>
      </c>
      <c r="V5" s="308"/>
      <c r="W5" s="308"/>
      <c r="X5" s="311"/>
      <c r="Y5" s="60"/>
    </row>
    <row r="6" spans="2:25" ht="18" customHeight="1">
      <c r="B6" s="309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135" t="s">
        <v>181</v>
      </c>
      <c r="V6" s="136" t="s">
        <v>137</v>
      </c>
      <c r="W6" s="136" t="s">
        <v>186</v>
      </c>
      <c r="X6" s="137" t="s">
        <v>187</v>
      </c>
      <c r="Y6" s="43"/>
    </row>
    <row r="7" spans="2:25" ht="12" customHeight="1">
      <c r="B7" s="60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138"/>
      <c r="U7" s="139" t="s">
        <v>190</v>
      </c>
      <c r="V7" s="139" t="s">
        <v>190</v>
      </c>
      <c r="W7" s="139" t="s">
        <v>190</v>
      </c>
      <c r="X7" s="140" t="s">
        <v>236</v>
      </c>
      <c r="Y7" s="61"/>
    </row>
    <row r="8" spans="2:25" ht="6.75" customHeight="1">
      <c r="B8" s="60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138"/>
      <c r="U8" s="60"/>
      <c r="V8" s="43"/>
      <c r="W8" s="43"/>
      <c r="X8" s="61"/>
      <c r="Y8" s="61"/>
    </row>
    <row r="9" spans="2:25" s="141" customFormat="1" ht="10.5" customHeight="1">
      <c r="B9" s="142"/>
      <c r="C9" s="312" t="s">
        <v>13</v>
      </c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144"/>
      <c r="U9" s="62">
        <f>SUM(U11,U17,U22,U25,U28,U31,U34,U37,U40,U43,U46,U49,U53,U58,U63,U67,U70,U74,U77,U84)</f>
        <v>228632868000</v>
      </c>
      <c r="V9" s="62">
        <f>SUM(V11,V17,V22,V25,V28,V31,V34,V37,V40,V43,V46,V49,V53,V58,V63,V67,V70,V74,V77,V84)</f>
        <v>232350305319</v>
      </c>
      <c r="W9" s="62">
        <f>SUM(W11,W17,W22,W25,W28,W31,W34,W37,W40,W43,W46,W49,W53,W58,W63,W67,W70,W74,W77,W84)</f>
        <v>225451024063</v>
      </c>
      <c r="X9" s="200">
        <f>W9/U9*100</f>
        <v>98.60831735837736</v>
      </c>
      <c r="Y9" s="55"/>
    </row>
    <row r="10" spans="2:25" ht="8.25" customHeight="1">
      <c r="B10" s="60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138"/>
      <c r="U10" s="201"/>
      <c r="V10" s="201"/>
      <c r="W10" s="201"/>
      <c r="X10" s="202"/>
      <c r="Y10" s="60"/>
    </row>
    <row r="11" spans="2:25" ht="11.25" customHeight="1">
      <c r="B11" s="60"/>
      <c r="C11" s="313" t="s">
        <v>14</v>
      </c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138"/>
      <c r="U11" s="63">
        <f>SUM(U12:U15)</f>
        <v>60039543000</v>
      </c>
      <c r="V11" s="63">
        <f>SUM(V12:V15)</f>
        <v>64959080762</v>
      </c>
      <c r="W11" s="63">
        <f>SUM(W12:W15)</f>
        <v>59940319349</v>
      </c>
      <c r="X11" s="196">
        <f>W11/U11*100</f>
        <v>99.83473616546348</v>
      </c>
      <c r="Y11" s="56"/>
    </row>
    <row r="12" spans="2:25" ht="11.25">
      <c r="B12" s="60"/>
      <c r="C12" s="43"/>
      <c r="D12" s="313" t="s">
        <v>15</v>
      </c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138"/>
      <c r="U12" s="197">
        <v>56459491000</v>
      </c>
      <c r="V12" s="197">
        <v>61460864072</v>
      </c>
      <c r="W12" s="197">
        <v>56496826843</v>
      </c>
      <c r="X12" s="196">
        <f>W12/U12*100</f>
        <v>100.06612855046815</v>
      </c>
      <c r="Y12" s="56"/>
    </row>
    <row r="13" spans="2:25" ht="11.25">
      <c r="B13" s="60"/>
      <c r="C13" s="43"/>
      <c r="D13" s="313" t="s">
        <v>16</v>
      </c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138"/>
      <c r="U13" s="197">
        <v>243417000</v>
      </c>
      <c r="V13" s="197">
        <v>296764373</v>
      </c>
      <c r="W13" s="197">
        <v>242033892</v>
      </c>
      <c r="X13" s="196">
        <f>W13/U13*100</f>
        <v>99.4317948212327</v>
      </c>
      <c r="Y13" s="56"/>
    </row>
    <row r="14" spans="2:25" ht="11.25">
      <c r="B14" s="60"/>
      <c r="C14" s="43"/>
      <c r="D14" s="313" t="s">
        <v>17</v>
      </c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138"/>
      <c r="U14" s="197">
        <v>3306394000</v>
      </c>
      <c r="V14" s="197">
        <v>3175050667</v>
      </c>
      <c r="W14" s="197">
        <v>3175056964</v>
      </c>
      <c r="X14" s="196">
        <f>W14/U14*100</f>
        <v>96.02778628318343</v>
      </c>
      <c r="Y14" s="56"/>
    </row>
    <row r="15" spans="2:25" ht="11.25">
      <c r="B15" s="60"/>
      <c r="C15" s="43"/>
      <c r="D15" s="313" t="s">
        <v>192</v>
      </c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138"/>
      <c r="U15" s="197">
        <v>30241000</v>
      </c>
      <c r="V15" s="197">
        <v>26401650</v>
      </c>
      <c r="W15" s="197">
        <v>26401650</v>
      </c>
      <c r="X15" s="196">
        <f>W15/U15*100</f>
        <v>87.30415660857776</v>
      </c>
      <c r="Y15" s="56"/>
    </row>
    <row r="16" spans="2:25" ht="6" customHeight="1">
      <c r="B16" s="60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138"/>
      <c r="U16" s="63"/>
      <c r="V16" s="63"/>
      <c r="W16" s="63"/>
      <c r="X16" s="185"/>
      <c r="Y16" s="56"/>
    </row>
    <row r="17" spans="2:25" ht="11.25" customHeight="1">
      <c r="B17" s="60"/>
      <c r="C17" s="313" t="s">
        <v>18</v>
      </c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138"/>
      <c r="U17" s="63">
        <f>SUM(U18:U20)</f>
        <v>1106401000</v>
      </c>
      <c r="V17" s="63">
        <f>SUM(V18:V20)</f>
        <v>1164186833</v>
      </c>
      <c r="W17" s="63">
        <f>SUM(W18:W20)</f>
        <v>1164186833</v>
      </c>
      <c r="X17" s="196">
        <f>W17/U17*100</f>
        <v>105.2228652179454</v>
      </c>
      <c r="Y17" s="56"/>
    </row>
    <row r="18" spans="2:25" ht="11.25">
      <c r="B18" s="60"/>
      <c r="C18" s="43"/>
      <c r="D18" s="314" t="s">
        <v>19</v>
      </c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138"/>
      <c r="U18" s="197">
        <v>788500000</v>
      </c>
      <c r="V18" s="197">
        <v>821546000</v>
      </c>
      <c r="W18" s="197">
        <v>821546000</v>
      </c>
      <c r="X18" s="196">
        <f>W18/U18*100</f>
        <v>104.19099556119214</v>
      </c>
      <c r="Y18" s="56"/>
    </row>
    <row r="19" spans="2:25" ht="11.25" customHeight="1">
      <c r="B19" s="60"/>
      <c r="C19" s="43"/>
      <c r="D19" s="314" t="s">
        <v>382</v>
      </c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138"/>
      <c r="U19" s="197">
        <v>317900000</v>
      </c>
      <c r="V19" s="197">
        <v>342640000</v>
      </c>
      <c r="W19" s="197">
        <v>342640000</v>
      </c>
      <c r="X19" s="196">
        <f>W19/U19*100</f>
        <v>107.78232148474362</v>
      </c>
      <c r="Y19" s="56"/>
    </row>
    <row r="20" spans="2:25" ht="11.25">
      <c r="B20" s="60"/>
      <c r="C20" s="43"/>
      <c r="D20" s="314" t="s">
        <v>381</v>
      </c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138"/>
      <c r="U20" s="197">
        <v>1000</v>
      </c>
      <c r="V20" s="197">
        <v>833</v>
      </c>
      <c r="W20" s="197">
        <v>833</v>
      </c>
      <c r="X20" s="196">
        <f>W20/U20*100</f>
        <v>83.3</v>
      </c>
      <c r="Y20" s="56"/>
    </row>
    <row r="21" spans="2:25" ht="6" customHeight="1">
      <c r="B21" s="60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138"/>
      <c r="U21" s="63"/>
      <c r="V21" s="63"/>
      <c r="W21" s="63"/>
      <c r="X21" s="185"/>
      <c r="Y21" s="56"/>
    </row>
    <row r="22" spans="2:25" ht="11.25" customHeight="1">
      <c r="B22" s="60"/>
      <c r="C22" s="313" t="s">
        <v>20</v>
      </c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138"/>
      <c r="U22" s="63">
        <f>SUM(U23)</f>
        <v>900000000</v>
      </c>
      <c r="V22" s="63">
        <f>SUM(V23)</f>
        <v>883149000</v>
      </c>
      <c r="W22" s="63">
        <f>SUM(W23)</f>
        <v>883149000</v>
      </c>
      <c r="X22" s="196">
        <f>W22/U22*100</f>
        <v>98.12766666666667</v>
      </c>
      <c r="Y22" s="56"/>
    </row>
    <row r="23" spans="2:25" ht="11.25">
      <c r="B23" s="60"/>
      <c r="C23" s="43"/>
      <c r="D23" s="313" t="s">
        <v>20</v>
      </c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138"/>
      <c r="U23" s="197">
        <v>900000000</v>
      </c>
      <c r="V23" s="197">
        <v>883149000</v>
      </c>
      <c r="W23" s="197">
        <v>883149000</v>
      </c>
      <c r="X23" s="196">
        <f>W23/U23*100</f>
        <v>98.12766666666667</v>
      </c>
      <c r="Y23" s="56"/>
    </row>
    <row r="24" spans="2:25" ht="6" customHeight="1">
      <c r="B24" s="60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138"/>
      <c r="U24" s="63"/>
      <c r="V24" s="63"/>
      <c r="W24" s="63"/>
      <c r="X24" s="196"/>
      <c r="Y24" s="56"/>
    </row>
    <row r="25" spans="2:25" ht="11.25" customHeight="1">
      <c r="B25" s="60"/>
      <c r="C25" s="313" t="s">
        <v>193</v>
      </c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138"/>
      <c r="U25" s="63">
        <f>SUM(U26)</f>
        <v>279900000</v>
      </c>
      <c r="V25" s="63">
        <f>SUM(V26)</f>
        <v>333025000</v>
      </c>
      <c r="W25" s="63">
        <f>SUM(W26)</f>
        <v>333025000</v>
      </c>
      <c r="X25" s="196">
        <f>W25/U25*100</f>
        <v>118.97999285459093</v>
      </c>
      <c r="Y25" s="56"/>
    </row>
    <row r="26" spans="2:25" ht="11.25">
      <c r="B26" s="60"/>
      <c r="C26" s="43"/>
      <c r="D26" s="313" t="s">
        <v>193</v>
      </c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138"/>
      <c r="U26" s="197">
        <v>279900000</v>
      </c>
      <c r="V26" s="197">
        <v>333025000</v>
      </c>
      <c r="W26" s="197">
        <v>333025000</v>
      </c>
      <c r="X26" s="196">
        <f>W26/U26*100</f>
        <v>118.97999285459093</v>
      </c>
      <c r="Y26" s="56"/>
    </row>
    <row r="27" spans="2:25" ht="6" customHeight="1">
      <c r="B27" s="60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138"/>
      <c r="U27" s="63"/>
      <c r="V27" s="63"/>
      <c r="W27" s="63"/>
      <c r="X27" s="196"/>
      <c r="Y27" s="56"/>
    </row>
    <row r="28" spans="2:25" ht="11.25">
      <c r="B28" s="60"/>
      <c r="C28" s="313" t="s">
        <v>196</v>
      </c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138"/>
      <c r="U28" s="63">
        <f>SUM(U29)</f>
        <v>146000000</v>
      </c>
      <c r="V28" s="63">
        <f>SUM(V29)</f>
        <v>102437000</v>
      </c>
      <c r="W28" s="63">
        <f>SUM(W29)</f>
        <v>102437000</v>
      </c>
      <c r="X28" s="196">
        <f>W28/U28*100</f>
        <v>70.16232876712328</v>
      </c>
      <c r="Y28" s="56"/>
    </row>
    <row r="29" spans="2:25" ht="11.25">
      <c r="B29" s="60"/>
      <c r="C29" s="43"/>
      <c r="D29" s="313" t="s">
        <v>197</v>
      </c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138"/>
      <c r="U29" s="197">
        <v>146000000</v>
      </c>
      <c r="V29" s="197">
        <v>102437000</v>
      </c>
      <c r="W29" s="197">
        <v>102437000</v>
      </c>
      <c r="X29" s="196">
        <f>W29/U29*100</f>
        <v>70.16232876712328</v>
      </c>
      <c r="Y29" s="56"/>
    </row>
    <row r="30" spans="2:25" ht="6" customHeight="1">
      <c r="B30" s="60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138"/>
      <c r="U30" s="63"/>
      <c r="V30" s="63"/>
      <c r="W30" s="63"/>
      <c r="X30" s="185"/>
      <c r="Y30" s="56"/>
    </row>
    <row r="31" spans="2:25" ht="11.25">
      <c r="B31" s="60"/>
      <c r="C31" s="313" t="s">
        <v>21</v>
      </c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138"/>
      <c r="U31" s="63">
        <f>SUM(U32)</f>
        <v>6720000000</v>
      </c>
      <c r="V31" s="63">
        <f>SUM(V32)</f>
        <v>6642195000</v>
      </c>
      <c r="W31" s="63">
        <f>SUM(W32)</f>
        <v>6642195000</v>
      </c>
      <c r="X31" s="196">
        <f>W31/U31*100</f>
        <v>98.8421875</v>
      </c>
      <c r="Y31" s="56"/>
    </row>
    <row r="32" spans="2:25" ht="11.25">
      <c r="B32" s="60"/>
      <c r="C32" s="43"/>
      <c r="D32" s="313" t="s">
        <v>21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138"/>
      <c r="U32" s="197">
        <v>6720000000</v>
      </c>
      <c r="V32" s="197">
        <v>6642195000</v>
      </c>
      <c r="W32" s="197">
        <v>6642195000</v>
      </c>
      <c r="X32" s="196">
        <f>W32/U32*100</f>
        <v>98.8421875</v>
      </c>
      <c r="Y32" s="56"/>
    </row>
    <row r="33" spans="2:25" ht="6" customHeight="1">
      <c r="B33" s="6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138"/>
      <c r="U33" s="63"/>
      <c r="V33" s="63"/>
      <c r="W33" s="63"/>
      <c r="X33" s="198"/>
      <c r="Y33" s="56"/>
    </row>
    <row r="34" spans="2:25" ht="11.25">
      <c r="B34" s="60"/>
      <c r="C34" s="313" t="s">
        <v>22</v>
      </c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138"/>
      <c r="U34" s="63">
        <f>SUM(U35)</f>
        <v>689018000</v>
      </c>
      <c r="V34" s="63">
        <f>SUM(V35)</f>
        <v>689837000</v>
      </c>
      <c r="W34" s="63">
        <f>SUM(W35)</f>
        <v>689837000</v>
      </c>
      <c r="X34" s="196">
        <f>W34/U34*100</f>
        <v>100.11886481920646</v>
      </c>
      <c r="Y34" s="56"/>
    </row>
    <row r="35" spans="2:25" ht="11.25">
      <c r="B35" s="60"/>
      <c r="C35" s="43"/>
      <c r="D35" s="313" t="s">
        <v>22</v>
      </c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138"/>
      <c r="U35" s="197">
        <v>689018000</v>
      </c>
      <c r="V35" s="197">
        <v>689837000</v>
      </c>
      <c r="W35" s="197">
        <v>689837000</v>
      </c>
      <c r="X35" s="196">
        <f>W35/U35*100</f>
        <v>100.11886481920646</v>
      </c>
      <c r="Y35" s="56"/>
    </row>
    <row r="36" spans="2:25" ht="6" customHeight="1">
      <c r="B36" s="6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138"/>
      <c r="U36" s="63"/>
      <c r="V36" s="63"/>
      <c r="W36" s="63"/>
      <c r="X36" s="185"/>
      <c r="Y36" s="56"/>
    </row>
    <row r="37" spans="2:25" ht="11.25">
      <c r="B37" s="60"/>
      <c r="C37" s="313" t="s">
        <v>23</v>
      </c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138"/>
      <c r="U37" s="63">
        <f>SUM(U38)</f>
        <v>1093402000</v>
      </c>
      <c r="V37" s="63">
        <f>SUM(V38)</f>
        <v>1093402000</v>
      </c>
      <c r="W37" s="63">
        <f>SUM(W38)</f>
        <v>1093402000</v>
      </c>
      <c r="X37" s="196">
        <f>W37/U37*100</f>
        <v>100</v>
      </c>
      <c r="Y37" s="56"/>
    </row>
    <row r="38" spans="2:25" ht="11.25">
      <c r="B38" s="60"/>
      <c r="C38" s="43"/>
      <c r="D38" s="313" t="s">
        <v>23</v>
      </c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138"/>
      <c r="U38" s="197">
        <v>1093402000</v>
      </c>
      <c r="V38" s="197">
        <v>1093402000</v>
      </c>
      <c r="W38" s="197">
        <v>1093402000</v>
      </c>
      <c r="X38" s="196">
        <f>W38/U38*100</f>
        <v>100</v>
      </c>
      <c r="Y38" s="56"/>
    </row>
    <row r="39" spans="2:25" ht="6" customHeight="1">
      <c r="B39" s="60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138"/>
      <c r="U39" s="63"/>
      <c r="V39" s="63"/>
      <c r="W39" s="63"/>
      <c r="X39" s="185"/>
      <c r="Y39" s="56"/>
    </row>
    <row r="40" spans="2:25" ht="11.25">
      <c r="B40" s="60"/>
      <c r="C40" s="313" t="s">
        <v>24</v>
      </c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138"/>
      <c r="U40" s="63">
        <f>SUM(U41)</f>
        <v>72397130000</v>
      </c>
      <c r="V40" s="63">
        <f>SUM(V41)</f>
        <v>72707654000</v>
      </c>
      <c r="W40" s="63">
        <f>SUM(W41)</f>
        <v>72707654000</v>
      </c>
      <c r="X40" s="196">
        <f>W40/U40*100</f>
        <v>100.42891755515724</v>
      </c>
      <c r="Y40" s="56"/>
    </row>
    <row r="41" spans="2:25" ht="11.25">
      <c r="B41" s="60"/>
      <c r="C41" s="43"/>
      <c r="D41" s="313" t="s">
        <v>25</v>
      </c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138"/>
      <c r="U41" s="197">
        <v>72397130000</v>
      </c>
      <c r="V41" s="197">
        <v>72707654000</v>
      </c>
      <c r="W41" s="197">
        <v>72707654000</v>
      </c>
      <c r="X41" s="196">
        <f>W41/U41*100</f>
        <v>100.42891755515724</v>
      </c>
      <c r="Y41" s="56"/>
    </row>
    <row r="42" spans="2:25" ht="6" customHeight="1">
      <c r="B42" s="60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138"/>
      <c r="U42" s="63"/>
      <c r="V42" s="63"/>
      <c r="W42" s="63"/>
      <c r="X42" s="185"/>
      <c r="Y42" s="56"/>
    </row>
    <row r="43" spans="2:25" ht="11.25">
      <c r="B43" s="60"/>
      <c r="C43" s="313" t="s">
        <v>26</v>
      </c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138"/>
      <c r="U43" s="63">
        <f>SUM(U44)</f>
        <v>99300000</v>
      </c>
      <c r="V43" s="63">
        <f>SUM(V44)</f>
        <v>98755000</v>
      </c>
      <c r="W43" s="63">
        <f>SUM(W44)</f>
        <v>98755000</v>
      </c>
      <c r="X43" s="196">
        <f>W43/U43*100</f>
        <v>99.45115810674723</v>
      </c>
      <c r="Y43" s="56"/>
    </row>
    <row r="44" spans="2:25" ht="11.25">
      <c r="B44" s="60"/>
      <c r="C44" s="43"/>
      <c r="D44" s="313" t="s">
        <v>26</v>
      </c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138"/>
      <c r="U44" s="197">
        <v>99300000</v>
      </c>
      <c r="V44" s="197">
        <v>98755000</v>
      </c>
      <c r="W44" s="197">
        <v>98755000</v>
      </c>
      <c r="X44" s="196">
        <f>W44/U44*100</f>
        <v>99.45115810674723</v>
      </c>
      <c r="Y44" s="56"/>
    </row>
    <row r="45" spans="2:25" ht="6" customHeight="1">
      <c r="B45" s="60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138"/>
      <c r="U45" s="63"/>
      <c r="V45" s="63"/>
      <c r="W45" s="63"/>
      <c r="X45" s="185"/>
      <c r="Y45" s="56"/>
    </row>
    <row r="46" spans="2:25" ht="11.25">
      <c r="B46" s="60"/>
      <c r="C46" s="313" t="s">
        <v>27</v>
      </c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138"/>
      <c r="U46" s="63">
        <f>SUM(U47)</f>
        <v>1643783000</v>
      </c>
      <c r="V46" s="63">
        <f>SUM(V47)</f>
        <v>1787161808</v>
      </c>
      <c r="W46" s="63">
        <f>SUM(W47)</f>
        <v>1660376190</v>
      </c>
      <c r="X46" s="196">
        <f>W46/U46*100</f>
        <v>101.00945136918924</v>
      </c>
      <c r="Y46" s="56"/>
    </row>
    <row r="47" spans="2:25" ht="11.25">
      <c r="B47" s="60"/>
      <c r="C47" s="43"/>
      <c r="D47" s="313" t="s">
        <v>28</v>
      </c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138"/>
      <c r="U47" s="197">
        <v>1643783000</v>
      </c>
      <c r="V47" s="197">
        <v>1787161808</v>
      </c>
      <c r="W47" s="197">
        <v>1660376190</v>
      </c>
      <c r="X47" s="196">
        <f>W47/U47*100</f>
        <v>101.00945136918924</v>
      </c>
      <c r="Y47" s="56"/>
    </row>
    <row r="48" spans="2:25" ht="6" customHeight="1">
      <c r="B48" s="60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38"/>
      <c r="U48" s="63"/>
      <c r="V48" s="63"/>
      <c r="W48" s="63"/>
      <c r="X48" s="185"/>
      <c r="Y48" s="56"/>
    </row>
    <row r="49" spans="2:25" ht="11.25">
      <c r="B49" s="60"/>
      <c r="C49" s="313" t="s">
        <v>29</v>
      </c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138"/>
      <c r="U49" s="63">
        <f>SUM(U50:U51)</f>
        <v>3794095000</v>
      </c>
      <c r="V49" s="63">
        <f>SUM(V50:V51)</f>
        <v>3808471254</v>
      </c>
      <c r="W49" s="63">
        <f>SUM(W50:W51)</f>
        <v>3776193876</v>
      </c>
      <c r="X49" s="196">
        <f>W49/U49*100</f>
        <v>99.52818461319498</v>
      </c>
      <c r="Y49" s="56"/>
    </row>
    <row r="50" spans="2:25" ht="11.25">
      <c r="B50" s="60"/>
      <c r="C50" s="43"/>
      <c r="D50" s="313" t="s">
        <v>30</v>
      </c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138"/>
      <c r="U50" s="197">
        <v>2947844000</v>
      </c>
      <c r="V50" s="197">
        <v>2946190710</v>
      </c>
      <c r="W50" s="197">
        <v>2913917332</v>
      </c>
      <c r="X50" s="196">
        <f>W50/U50*100</f>
        <v>98.84910232698881</v>
      </c>
      <c r="Y50" s="56"/>
    </row>
    <row r="51" spans="2:25" ht="11.25">
      <c r="B51" s="60"/>
      <c r="C51" s="43"/>
      <c r="D51" s="313" t="s">
        <v>31</v>
      </c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138"/>
      <c r="U51" s="197">
        <v>846251000</v>
      </c>
      <c r="V51" s="197">
        <v>862280544</v>
      </c>
      <c r="W51" s="197">
        <v>862276544</v>
      </c>
      <c r="X51" s="196">
        <f>W51/U51*100</f>
        <v>101.89371049487681</v>
      </c>
      <c r="Y51" s="56"/>
    </row>
    <row r="52" spans="2:25" ht="6" customHeight="1">
      <c r="B52" s="60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138"/>
      <c r="U52" s="63"/>
      <c r="V52" s="63"/>
      <c r="W52" s="63"/>
      <c r="X52" s="185"/>
      <c r="Y52" s="56"/>
    </row>
    <row r="53" spans="2:25" ht="11.25" customHeight="1">
      <c r="B53" s="60"/>
      <c r="C53" s="313" t="s">
        <v>32</v>
      </c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138"/>
      <c r="U53" s="63">
        <f>SUM(U54:U56)</f>
        <v>41762750000</v>
      </c>
      <c r="V53" s="63">
        <f>SUM(V54:V56)</f>
        <v>40601754439</v>
      </c>
      <c r="W53" s="63">
        <f>SUM(W54:W56)</f>
        <v>40601754439</v>
      </c>
      <c r="X53" s="196">
        <f>W53/U53*100</f>
        <v>97.2200212845179</v>
      </c>
      <c r="Y53" s="56"/>
    </row>
    <row r="54" spans="2:25" ht="11.25">
      <c r="B54" s="60"/>
      <c r="C54" s="43"/>
      <c r="D54" s="313" t="s">
        <v>33</v>
      </c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138"/>
      <c r="U54" s="197">
        <v>35569325000</v>
      </c>
      <c r="V54" s="197">
        <v>34499393935</v>
      </c>
      <c r="W54" s="197">
        <v>34499393935</v>
      </c>
      <c r="X54" s="196">
        <f>W54/U54*100</f>
        <v>96.99198378096857</v>
      </c>
      <c r="Y54" s="56"/>
    </row>
    <row r="55" spans="2:25" ht="11.25">
      <c r="B55" s="60"/>
      <c r="C55" s="43"/>
      <c r="D55" s="313" t="s">
        <v>34</v>
      </c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138"/>
      <c r="U55" s="197">
        <v>6139565000</v>
      </c>
      <c r="V55" s="197">
        <v>6050213340</v>
      </c>
      <c r="W55" s="197">
        <v>6050213340</v>
      </c>
      <c r="X55" s="196">
        <f>W55/U55*100</f>
        <v>98.54465813131712</v>
      </c>
      <c r="Y55" s="56"/>
    </row>
    <row r="56" spans="2:25" ht="11.25">
      <c r="B56" s="60"/>
      <c r="C56" s="43"/>
      <c r="D56" s="313" t="s">
        <v>35</v>
      </c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138"/>
      <c r="U56" s="197">
        <v>53860000</v>
      </c>
      <c r="V56" s="197">
        <v>52147164</v>
      </c>
      <c r="W56" s="197">
        <v>52147164</v>
      </c>
      <c r="X56" s="196">
        <f>W56/U56*100</f>
        <v>96.81983661344226</v>
      </c>
      <c r="Y56" s="46"/>
    </row>
    <row r="57" spans="2:25" ht="6" customHeight="1">
      <c r="B57" s="60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138"/>
      <c r="U57" s="63"/>
      <c r="V57" s="63"/>
      <c r="W57" s="63"/>
      <c r="X57" s="185"/>
      <c r="Y57" s="56"/>
    </row>
    <row r="58" spans="2:25" ht="11.25" customHeight="1">
      <c r="B58" s="60"/>
      <c r="C58" s="313" t="s">
        <v>36</v>
      </c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138"/>
      <c r="U58" s="63">
        <f>SUM(U59:U61)</f>
        <v>12583674000</v>
      </c>
      <c r="V58" s="63">
        <f>SUM(V59:V61)</f>
        <v>13553656663</v>
      </c>
      <c r="W58" s="63">
        <f>SUM(W59:W61)</f>
        <v>13553656663</v>
      </c>
      <c r="X58" s="196">
        <f>W58/U58*100</f>
        <v>107.7082628094148</v>
      </c>
      <c r="Y58" s="56"/>
    </row>
    <row r="59" spans="2:25" ht="11.25">
      <c r="B59" s="60"/>
      <c r="C59" s="43"/>
      <c r="D59" s="313" t="s">
        <v>37</v>
      </c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138"/>
      <c r="U59" s="197">
        <v>5746222000</v>
      </c>
      <c r="V59" s="197">
        <v>5578250816</v>
      </c>
      <c r="W59" s="197">
        <v>5578250816</v>
      </c>
      <c r="X59" s="196">
        <f>W59/U59*100</f>
        <v>97.07684137508087</v>
      </c>
      <c r="Y59" s="56"/>
    </row>
    <row r="60" spans="2:25" ht="11.25">
      <c r="B60" s="60"/>
      <c r="C60" s="43"/>
      <c r="D60" s="313" t="s">
        <v>38</v>
      </c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138"/>
      <c r="U60" s="197">
        <v>4595276000</v>
      </c>
      <c r="V60" s="197">
        <v>5631839054</v>
      </c>
      <c r="W60" s="197">
        <v>5631839054</v>
      </c>
      <c r="X60" s="196">
        <f>W60/U60*100</f>
        <v>122.55714464158409</v>
      </c>
      <c r="Y60" s="56"/>
    </row>
    <row r="61" spans="2:25" ht="11.25">
      <c r="B61" s="60"/>
      <c r="C61" s="43"/>
      <c r="D61" s="313" t="s">
        <v>39</v>
      </c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138"/>
      <c r="U61" s="197">
        <v>2242176000</v>
      </c>
      <c r="V61" s="197">
        <v>2343566793</v>
      </c>
      <c r="W61" s="197">
        <v>2343566793</v>
      </c>
      <c r="X61" s="196">
        <f>W61/U61*100</f>
        <v>104.52198190507794</v>
      </c>
      <c r="Y61" s="56"/>
    </row>
    <row r="62" spans="2:25" ht="6" customHeight="1">
      <c r="B62" s="60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138"/>
      <c r="U62" s="63"/>
      <c r="V62" s="63"/>
      <c r="W62" s="63"/>
      <c r="X62" s="185"/>
      <c r="Y62" s="56"/>
    </row>
    <row r="63" spans="2:25" ht="11.25" customHeight="1">
      <c r="B63" s="60"/>
      <c r="C63" s="313" t="s">
        <v>40</v>
      </c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138"/>
      <c r="U63" s="63">
        <f>SUM(U64:U65)</f>
        <v>604501000</v>
      </c>
      <c r="V63" s="63">
        <f>SUM(V64:V65)</f>
        <v>450684899</v>
      </c>
      <c r="W63" s="63">
        <f>SUM(W64:W65)</f>
        <v>450684899</v>
      </c>
      <c r="X63" s="196">
        <f>W63/U63*100</f>
        <v>74.55486409451763</v>
      </c>
      <c r="Y63" s="56"/>
    </row>
    <row r="64" spans="2:25" ht="11.25">
      <c r="B64" s="60"/>
      <c r="C64" s="43"/>
      <c r="D64" s="313" t="s">
        <v>41</v>
      </c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138"/>
      <c r="U64" s="197">
        <v>172743000</v>
      </c>
      <c r="V64" s="197">
        <v>167614078</v>
      </c>
      <c r="W64" s="197">
        <v>167614078</v>
      </c>
      <c r="X64" s="196">
        <f>W64/U64*100</f>
        <v>97.03089445013691</v>
      </c>
      <c r="Y64" s="56"/>
    </row>
    <row r="65" spans="2:25" ht="11.25">
      <c r="B65" s="60"/>
      <c r="C65" s="43"/>
      <c r="D65" s="313" t="s">
        <v>42</v>
      </c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138"/>
      <c r="U65" s="197">
        <v>431758000</v>
      </c>
      <c r="V65" s="197">
        <v>283070821</v>
      </c>
      <c r="W65" s="197">
        <v>283070821</v>
      </c>
      <c r="X65" s="196">
        <f>W65/U65*100</f>
        <v>65.5623800832874</v>
      </c>
      <c r="Y65" s="56"/>
    </row>
    <row r="66" spans="2:25" ht="6" customHeight="1">
      <c r="B66" s="60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138"/>
      <c r="U66" s="63"/>
      <c r="V66" s="63"/>
      <c r="W66" s="63"/>
      <c r="X66" s="185"/>
      <c r="Y66" s="56"/>
    </row>
    <row r="67" spans="2:25" ht="11.25" customHeight="1">
      <c r="B67" s="60"/>
      <c r="C67" s="313" t="s">
        <v>43</v>
      </c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138"/>
      <c r="U67" s="63">
        <f>SUM(U68)</f>
        <v>56754000</v>
      </c>
      <c r="V67" s="63">
        <f>SUM(V68)</f>
        <v>57129385</v>
      </c>
      <c r="W67" s="63">
        <f>SUM(W68)</f>
        <v>57129385</v>
      </c>
      <c r="X67" s="196">
        <f>W67/U67*100</f>
        <v>100.6614247453924</v>
      </c>
      <c r="Y67" s="56"/>
    </row>
    <row r="68" spans="2:25" ht="11.25">
      <c r="B68" s="60"/>
      <c r="C68" s="43"/>
      <c r="D68" s="313" t="s">
        <v>43</v>
      </c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138"/>
      <c r="U68" s="197">
        <v>56754000</v>
      </c>
      <c r="V68" s="197">
        <v>57129385</v>
      </c>
      <c r="W68" s="197">
        <v>57129385</v>
      </c>
      <c r="X68" s="196">
        <f>W68/U68*100</f>
        <v>100.6614247453924</v>
      </c>
      <c r="Y68" s="56"/>
    </row>
    <row r="69" spans="2:25" ht="6" customHeight="1">
      <c r="B69" s="60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138"/>
      <c r="U69" s="63"/>
      <c r="V69" s="63"/>
      <c r="W69" s="63"/>
      <c r="X69" s="185"/>
      <c r="Y69" s="56"/>
    </row>
    <row r="70" spans="2:25" ht="11.25">
      <c r="B70" s="60"/>
      <c r="C70" s="313" t="s">
        <v>44</v>
      </c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138"/>
      <c r="U70" s="63">
        <f>SUM(U71:U72)</f>
        <v>12311159000</v>
      </c>
      <c r="V70" s="63">
        <f>SUM(V71:V72)</f>
        <v>9580499859</v>
      </c>
      <c r="W70" s="63">
        <f>SUM(W71:W72)</f>
        <v>9580499859</v>
      </c>
      <c r="X70" s="196">
        <f>W70/U70*100</f>
        <v>77.81964199308936</v>
      </c>
      <c r="Y70" s="56"/>
    </row>
    <row r="71" spans="2:25" ht="11.25">
      <c r="B71" s="60"/>
      <c r="C71" s="43"/>
      <c r="D71" s="313" t="s">
        <v>45</v>
      </c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138"/>
      <c r="U71" s="197">
        <v>166784000</v>
      </c>
      <c r="V71" s="197">
        <v>165519918</v>
      </c>
      <c r="W71" s="197">
        <v>165519918</v>
      </c>
      <c r="X71" s="196">
        <f>W71/U71*100</f>
        <v>99.2420843726017</v>
      </c>
      <c r="Y71" s="56"/>
    </row>
    <row r="72" spans="2:25" ht="11.25">
      <c r="B72" s="60"/>
      <c r="C72" s="43"/>
      <c r="D72" s="313" t="s">
        <v>46</v>
      </c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138"/>
      <c r="U72" s="197">
        <v>12144375000</v>
      </c>
      <c r="V72" s="197">
        <v>9414979941</v>
      </c>
      <c r="W72" s="197">
        <v>9414979941</v>
      </c>
      <c r="X72" s="196">
        <f>W72/U72*100</f>
        <v>77.52543824610159</v>
      </c>
      <c r="Y72" s="56"/>
    </row>
    <row r="73" spans="2:25" ht="6" customHeight="1">
      <c r="B73" s="60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138"/>
      <c r="U73" s="63"/>
      <c r="V73" s="63"/>
      <c r="W73" s="63"/>
      <c r="X73" s="185"/>
      <c r="Y73" s="56"/>
    </row>
    <row r="74" spans="2:25" ht="11.25">
      <c r="B74" s="60"/>
      <c r="C74" s="313" t="s">
        <v>47</v>
      </c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138"/>
      <c r="U74" s="63">
        <f>SUM(U75)</f>
        <v>2189687000</v>
      </c>
      <c r="V74" s="63">
        <f>SUM(V75)</f>
        <v>2189687947</v>
      </c>
      <c r="W74" s="63">
        <f>SUM(W75)</f>
        <v>2189687947</v>
      </c>
      <c r="X74" s="196">
        <f>W74/U74*100</f>
        <v>100.00004324819028</v>
      </c>
      <c r="Y74" s="56"/>
    </row>
    <row r="75" spans="2:25" ht="11.25">
      <c r="B75" s="60"/>
      <c r="C75" s="43"/>
      <c r="D75" s="313" t="s">
        <v>47</v>
      </c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138"/>
      <c r="U75" s="197">
        <v>2189687000</v>
      </c>
      <c r="V75" s="197">
        <v>2189687947</v>
      </c>
      <c r="W75" s="197">
        <v>2189687947</v>
      </c>
      <c r="X75" s="196">
        <f>W75/U75*100</f>
        <v>100.00004324819028</v>
      </c>
      <c r="Y75" s="56"/>
    </row>
    <row r="76" spans="2:25" ht="6" customHeight="1">
      <c r="B76" s="60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138"/>
      <c r="U76" s="63"/>
      <c r="V76" s="63"/>
      <c r="W76" s="63"/>
      <c r="X76" s="185"/>
      <c r="Y76" s="56"/>
    </row>
    <row r="77" spans="2:25" ht="11.25">
      <c r="B77" s="60"/>
      <c r="C77" s="313" t="s">
        <v>48</v>
      </c>
      <c r="D77" s="313"/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3"/>
      <c r="S77" s="313"/>
      <c r="T77" s="138"/>
      <c r="U77" s="63">
        <f>SUM(U78:U82)</f>
        <v>4608771000</v>
      </c>
      <c r="V77" s="63">
        <f>SUM(V78:V82)</f>
        <v>6518841970</v>
      </c>
      <c r="W77" s="63">
        <f>SUM(W78:W82)</f>
        <v>4797385123</v>
      </c>
      <c r="X77" s="196">
        <f aca="true" t="shared" si="0" ref="X77:X82">W77/U77*100</f>
        <v>104.09250368482184</v>
      </c>
      <c r="Y77" s="56"/>
    </row>
    <row r="78" spans="2:25" ht="11.25">
      <c r="B78" s="60"/>
      <c r="C78" s="43"/>
      <c r="D78" s="313" t="s">
        <v>49</v>
      </c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138"/>
      <c r="U78" s="197">
        <v>96001000</v>
      </c>
      <c r="V78" s="197">
        <v>123131389</v>
      </c>
      <c r="W78" s="197">
        <v>123131389</v>
      </c>
      <c r="X78" s="196">
        <f t="shared" si="0"/>
        <v>128.26052749450528</v>
      </c>
      <c r="Y78" s="56"/>
    </row>
    <row r="79" spans="2:25" ht="11.25">
      <c r="B79" s="60"/>
      <c r="C79" s="43"/>
      <c r="D79" s="313" t="s">
        <v>50</v>
      </c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138"/>
      <c r="U79" s="197">
        <v>65000</v>
      </c>
      <c r="V79" s="197">
        <v>125475</v>
      </c>
      <c r="W79" s="197">
        <v>125475</v>
      </c>
      <c r="X79" s="196">
        <f t="shared" si="0"/>
        <v>193.03846153846155</v>
      </c>
      <c r="Y79" s="56"/>
    </row>
    <row r="80" spans="2:25" ht="11.25">
      <c r="B80" s="60"/>
      <c r="C80" s="43"/>
      <c r="D80" s="313" t="s">
        <v>51</v>
      </c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/>
      <c r="Q80" s="313"/>
      <c r="R80" s="313"/>
      <c r="S80" s="313"/>
      <c r="T80" s="138"/>
      <c r="U80" s="197">
        <v>1790230000</v>
      </c>
      <c r="V80" s="197">
        <v>2273411503</v>
      </c>
      <c r="W80" s="197">
        <v>1847155714</v>
      </c>
      <c r="X80" s="196">
        <f t="shared" si="0"/>
        <v>103.17979890852014</v>
      </c>
      <c r="Y80" s="56"/>
    </row>
    <row r="81" spans="2:25" ht="11.25">
      <c r="B81" s="60"/>
      <c r="C81" s="43"/>
      <c r="D81" s="313" t="s">
        <v>52</v>
      </c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13"/>
      <c r="T81" s="138"/>
      <c r="U81" s="197">
        <v>507667000</v>
      </c>
      <c r="V81" s="197">
        <v>479853744</v>
      </c>
      <c r="W81" s="197">
        <v>479771731</v>
      </c>
      <c r="X81" s="196">
        <f t="shared" si="0"/>
        <v>94.5052034108973</v>
      </c>
      <c r="Y81" s="56"/>
    </row>
    <row r="82" spans="2:25" ht="11.25">
      <c r="B82" s="60"/>
      <c r="C82" s="43"/>
      <c r="D82" s="313" t="s">
        <v>53</v>
      </c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138"/>
      <c r="U82" s="197">
        <v>2214808000</v>
      </c>
      <c r="V82" s="197">
        <v>3642319859</v>
      </c>
      <c r="W82" s="197">
        <v>2347200814</v>
      </c>
      <c r="X82" s="196">
        <f t="shared" si="0"/>
        <v>105.9776203625777</v>
      </c>
      <c r="Y82" s="56"/>
    </row>
    <row r="83" spans="2:25" ht="6" customHeight="1">
      <c r="B83" s="60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138"/>
      <c r="U83" s="63"/>
      <c r="V83" s="63"/>
      <c r="W83" s="63"/>
      <c r="X83" s="185"/>
      <c r="Y83" s="56"/>
    </row>
    <row r="84" spans="2:25" ht="11.25">
      <c r="B84" s="60"/>
      <c r="C84" s="313" t="s">
        <v>54</v>
      </c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138"/>
      <c r="U84" s="63">
        <f>SUM(U85)</f>
        <v>5607000000</v>
      </c>
      <c r="V84" s="63">
        <f>SUM(V85)</f>
        <v>5128695500</v>
      </c>
      <c r="W84" s="63">
        <f>SUM(W85)</f>
        <v>5128695500</v>
      </c>
      <c r="X84" s="196">
        <f>W84/U84*100</f>
        <v>91.4695113251293</v>
      </c>
      <c r="Y84" s="56"/>
    </row>
    <row r="85" spans="2:25" ht="11.25">
      <c r="B85" s="60"/>
      <c r="C85" s="43"/>
      <c r="D85" s="313" t="s">
        <v>54</v>
      </c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3"/>
      <c r="R85" s="313"/>
      <c r="S85" s="313"/>
      <c r="T85" s="138"/>
      <c r="U85" s="197">
        <v>5607000000</v>
      </c>
      <c r="V85" s="197">
        <v>5128695500</v>
      </c>
      <c r="W85" s="197">
        <v>5128695500</v>
      </c>
      <c r="X85" s="196">
        <f>W85/U85*100</f>
        <v>91.4695113251293</v>
      </c>
      <c r="Y85" s="56"/>
    </row>
    <row r="86" spans="2:25" ht="3.75" customHeight="1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64"/>
      <c r="U86" s="59"/>
      <c r="V86" s="59"/>
      <c r="W86" s="65"/>
      <c r="X86" s="65"/>
      <c r="Y86" s="66"/>
    </row>
    <row r="87" spans="2:25" ht="10.5" customHeight="1">
      <c r="B87" s="315" t="s">
        <v>3</v>
      </c>
      <c r="C87" s="315"/>
      <c r="D87" s="315"/>
      <c r="E87" s="67" t="s">
        <v>7</v>
      </c>
      <c r="F87" s="240" t="s">
        <v>217</v>
      </c>
      <c r="I87" s="68"/>
      <c r="Y87" s="70"/>
    </row>
    <row r="88" spans="2:14" ht="10.5" customHeight="1">
      <c r="B88" s="60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ht="10.5" customHeight="1"/>
    <row r="90" ht="11.25">
      <c r="X90" s="60"/>
    </row>
  </sheetData>
  <sheetProtection/>
  <mergeCells count="61">
    <mergeCell ref="D65:S65"/>
    <mergeCell ref="C67:S67"/>
    <mergeCell ref="B87:D87"/>
    <mergeCell ref="D79:S79"/>
    <mergeCell ref="D80:S80"/>
    <mergeCell ref="D81:S81"/>
    <mergeCell ref="D82:S82"/>
    <mergeCell ref="C77:S77"/>
    <mergeCell ref="D78:S78"/>
    <mergeCell ref="C84:S84"/>
    <mergeCell ref="D85:S85"/>
    <mergeCell ref="D68:S68"/>
    <mergeCell ref="C70:S70"/>
    <mergeCell ref="C74:S74"/>
    <mergeCell ref="D75:S75"/>
    <mergeCell ref="D71:S71"/>
    <mergeCell ref="D72:S72"/>
    <mergeCell ref="D55:S55"/>
    <mergeCell ref="D56:S56"/>
    <mergeCell ref="C63:S63"/>
    <mergeCell ref="D64:S64"/>
    <mergeCell ref="C58:S58"/>
    <mergeCell ref="D59:S59"/>
    <mergeCell ref="D60:S60"/>
    <mergeCell ref="D61:S61"/>
    <mergeCell ref="C40:S40"/>
    <mergeCell ref="D41:S41"/>
    <mergeCell ref="C43:S43"/>
    <mergeCell ref="C53:S53"/>
    <mergeCell ref="D47:S47"/>
    <mergeCell ref="C49:S49"/>
    <mergeCell ref="D50:S50"/>
    <mergeCell ref="D51:S51"/>
    <mergeCell ref="D54:S54"/>
    <mergeCell ref="C25:S25"/>
    <mergeCell ref="D26:S26"/>
    <mergeCell ref="D44:S44"/>
    <mergeCell ref="C46:S46"/>
    <mergeCell ref="C31:S31"/>
    <mergeCell ref="D32:S32"/>
    <mergeCell ref="C34:S34"/>
    <mergeCell ref="D35:S35"/>
    <mergeCell ref="C37:S37"/>
    <mergeCell ref="D38:S38"/>
    <mergeCell ref="C28:S28"/>
    <mergeCell ref="D29:S29"/>
    <mergeCell ref="D13:S13"/>
    <mergeCell ref="D14:S14"/>
    <mergeCell ref="D15:S15"/>
    <mergeCell ref="C17:S17"/>
    <mergeCell ref="D18:S18"/>
    <mergeCell ref="D20:S20"/>
    <mergeCell ref="C22:S22"/>
    <mergeCell ref="B3:X3"/>
    <mergeCell ref="B5:T6"/>
    <mergeCell ref="U5:X5"/>
    <mergeCell ref="C9:S9"/>
    <mergeCell ref="D23:S23"/>
    <mergeCell ref="D19:S19"/>
    <mergeCell ref="C11:S11"/>
    <mergeCell ref="D12:S1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69"/>
  <sheetViews>
    <sheetView workbookViewId="0" topLeftCell="A1">
      <selection activeCell="B3" sqref="B3:Y3"/>
    </sheetView>
  </sheetViews>
  <sheetFormatPr defaultColWidth="9.00390625" defaultRowHeight="13.5"/>
  <cols>
    <col min="1" max="20" width="1.625" style="69" customWidth="1"/>
    <col min="21" max="24" width="14.625" style="69" customWidth="1"/>
    <col min="25" max="25" width="9.625" style="69" customWidth="1"/>
    <col min="26" max="26" width="1.625" style="69" customWidth="1"/>
    <col min="27" max="16384" width="9.00390625" style="69" customWidth="1"/>
  </cols>
  <sheetData>
    <row r="1" spans="24:26" ht="10.5" customHeight="1">
      <c r="X1" s="133"/>
      <c r="Z1" s="236" t="s">
        <v>318</v>
      </c>
    </row>
    <row r="2" ht="9" customHeight="1"/>
    <row r="3" spans="2:26" s="134" customFormat="1" ht="15" customHeight="1">
      <c r="B3" s="316" t="s">
        <v>247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145"/>
    </row>
    <row r="4" spans="2:26" ht="9" customHeigh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</row>
    <row r="5" spans="2:26" ht="18" customHeight="1">
      <c r="B5" s="307" t="s">
        <v>173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7" t="s">
        <v>175</v>
      </c>
      <c r="V5" s="308"/>
      <c r="W5" s="308"/>
      <c r="X5" s="308"/>
      <c r="Y5" s="311"/>
      <c r="Z5" s="60"/>
    </row>
    <row r="6" spans="2:26" ht="18" customHeight="1">
      <c r="B6" s="309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135" t="s">
        <v>181</v>
      </c>
      <c r="V6" s="136" t="s">
        <v>182</v>
      </c>
      <c r="W6" s="136" t="s">
        <v>183</v>
      </c>
      <c r="X6" s="136" t="s">
        <v>184</v>
      </c>
      <c r="Y6" s="137" t="s">
        <v>185</v>
      </c>
      <c r="Z6" s="43"/>
    </row>
    <row r="7" spans="2:26" ht="12" customHeight="1">
      <c r="B7" s="60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138"/>
      <c r="U7" s="139" t="s">
        <v>190</v>
      </c>
      <c r="V7" s="139" t="s">
        <v>190</v>
      </c>
      <c r="W7" s="139" t="s">
        <v>190</v>
      </c>
      <c r="X7" s="139" t="s">
        <v>190</v>
      </c>
      <c r="Y7" s="140" t="s">
        <v>237</v>
      </c>
      <c r="Z7" s="61"/>
    </row>
    <row r="8" spans="2:26" ht="6.75" customHeight="1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138"/>
      <c r="U8" s="60"/>
      <c r="V8" s="60"/>
      <c r="W8" s="60"/>
      <c r="X8" s="60"/>
      <c r="Y8" s="60"/>
      <c r="Z8" s="60"/>
    </row>
    <row r="9" spans="3:26" s="142" customFormat="1" ht="11.25" customHeight="1">
      <c r="C9" s="312" t="s">
        <v>13</v>
      </c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144"/>
      <c r="U9" s="204">
        <f>SUM(U11,U14,U20,U25,U30,U35,U38,U42,U45,U52,U60,U63,U67)</f>
        <v>228632868000</v>
      </c>
      <c r="V9" s="204">
        <f>SUM(V11,V14,V20,V25,V30,V35,V38,V42,V45,V52,V60,V63,V67)</f>
        <v>221137909865</v>
      </c>
      <c r="W9" s="204">
        <f>SUM(W11,W14,W20,W25,W30,W35,W38,W42,W45,W52,W60,W63,W67)</f>
        <v>311791000</v>
      </c>
      <c r="X9" s="204">
        <f>SUM(X11,X14,X20,X25,X30,X35,X38,X42,X45,X52,X60,X63,X67)</f>
        <v>7183167135</v>
      </c>
      <c r="Y9" s="205">
        <f>V9/U9*100</f>
        <v>96.72183697796241</v>
      </c>
      <c r="Z9" s="146"/>
    </row>
    <row r="10" spans="3:25" s="60" customFormat="1" ht="12" customHeigh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138"/>
      <c r="U10" s="199"/>
      <c r="V10" s="199"/>
      <c r="W10" s="199"/>
      <c r="X10" s="199"/>
      <c r="Y10" s="202"/>
    </row>
    <row r="11" spans="3:26" s="60" customFormat="1" ht="11.25" customHeight="1">
      <c r="C11" s="313" t="s">
        <v>55</v>
      </c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138"/>
      <c r="U11" s="199">
        <f>SUM(U12)</f>
        <v>978514000</v>
      </c>
      <c r="V11" s="199">
        <f>SUM(V12)</f>
        <v>956210368</v>
      </c>
      <c r="W11" s="199">
        <f>SUM(W12)</f>
        <v>0</v>
      </c>
      <c r="X11" s="199">
        <f>SUM(X12)</f>
        <v>22303632</v>
      </c>
      <c r="Y11" s="203">
        <f>V11/U11*100</f>
        <v>97.72066296445426</v>
      </c>
      <c r="Z11" s="147"/>
    </row>
    <row r="12" spans="3:26" s="60" customFormat="1" ht="11.25" customHeight="1">
      <c r="C12" s="43"/>
      <c r="D12" s="313" t="s">
        <v>55</v>
      </c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138"/>
      <c r="U12" s="197">
        <v>978514000</v>
      </c>
      <c r="V12" s="197">
        <v>956210368</v>
      </c>
      <c r="W12" s="197">
        <v>0</v>
      </c>
      <c r="X12" s="199">
        <f>U12-V12-W12</f>
        <v>22303632</v>
      </c>
      <c r="Y12" s="203">
        <f>V12/U12*100</f>
        <v>97.72066296445426</v>
      </c>
      <c r="Z12" s="147"/>
    </row>
    <row r="13" spans="3:26" s="60" customFormat="1" ht="12" customHeight="1"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138"/>
      <c r="U13" s="199"/>
      <c r="V13" s="199"/>
      <c r="W13" s="199"/>
      <c r="X13" s="199"/>
      <c r="Y13" s="202"/>
      <c r="Z13" s="147"/>
    </row>
    <row r="14" spans="3:26" s="60" customFormat="1" ht="11.25" customHeight="1">
      <c r="C14" s="313" t="s">
        <v>56</v>
      </c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138"/>
      <c r="U14" s="199">
        <f>SUM(U15:U18)</f>
        <v>16630097000</v>
      </c>
      <c r="V14" s="199">
        <f>SUM(V15:V18)</f>
        <v>15751030861</v>
      </c>
      <c r="W14" s="199">
        <f>SUM(W15:W18)</f>
        <v>0</v>
      </c>
      <c r="X14" s="199">
        <f>SUM(X15:X18)</f>
        <v>879066139</v>
      </c>
      <c r="Y14" s="203">
        <f>V14/U14*100</f>
        <v>94.71400474092245</v>
      </c>
      <c r="Z14" s="147"/>
    </row>
    <row r="15" spans="3:26" s="60" customFormat="1" ht="11.25" customHeight="1">
      <c r="C15" s="43"/>
      <c r="D15" s="313" t="s">
        <v>57</v>
      </c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138"/>
      <c r="U15" s="197">
        <v>15614606000</v>
      </c>
      <c r="V15" s="197">
        <v>14842281088</v>
      </c>
      <c r="W15" s="197">
        <v>0</v>
      </c>
      <c r="X15" s="199">
        <f>U15-V15-W15</f>
        <v>772324912</v>
      </c>
      <c r="Y15" s="203">
        <f>V15/U15*100</f>
        <v>95.05383029197151</v>
      </c>
      <c r="Z15" s="147"/>
    </row>
    <row r="16" spans="3:26" s="60" customFormat="1" ht="11.25" customHeight="1">
      <c r="C16" s="43"/>
      <c r="D16" s="313" t="s">
        <v>58</v>
      </c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138"/>
      <c r="U16" s="197">
        <v>493344000</v>
      </c>
      <c r="V16" s="197">
        <v>399881294</v>
      </c>
      <c r="W16" s="197">
        <v>0</v>
      </c>
      <c r="X16" s="199">
        <f>U16-V16-W16</f>
        <v>93462706</v>
      </c>
      <c r="Y16" s="203">
        <f>V16/U16*100</f>
        <v>81.05526650775118</v>
      </c>
      <c r="Z16" s="147"/>
    </row>
    <row r="17" spans="3:26" s="60" customFormat="1" ht="11.25" customHeight="1">
      <c r="C17" s="43"/>
      <c r="D17" s="313" t="s">
        <v>59</v>
      </c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138"/>
      <c r="U17" s="197">
        <v>428622000</v>
      </c>
      <c r="V17" s="197">
        <v>416731814</v>
      </c>
      <c r="W17" s="197">
        <v>0</v>
      </c>
      <c r="X17" s="199">
        <f>U17-V17-W17</f>
        <v>11890186</v>
      </c>
      <c r="Y17" s="203">
        <f>V17/U17*100</f>
        <v>97.22595060449534</v>
      </c>
      <c r="Z17" s="147"/>
    </row>
    <row r="18" spans="3:26" s="60" customFormat="1" ht="11.25" customHeight="1">
      <c r="C18" s="43"/>
      <c r="D18" s="313" t="s">
        <v>60</v>
      </c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138"/>
      <c r="U18" s="197">
        <v>93525000</v>
      </c>
      <c r="V18" s="197">
        <v>92136665</v>
      </c>
      <c r="W18" s="197">
        <v>0</v>
      </c>
      <c r="X18" s="199">
        <f>U18-V18-W18</f>
        <v>1388335</v>
      </c>
      <c r="Y18" s="203">
        <f>V18/U18*100</f>
        <v>98.51554664528201</v>
      </c>
      <c r="Z18" s="147"/>
    </row>
    <row r="19" spans="3:26" s="60" customFormat="1" ht="12" customHeight="1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138"/>
      <c r="U19" s="199"/>
      <c r="V19" s="199"/>
      <c r="W19" s="199"/>
      <c r="X19" s="199"/>
      <c r="Y19" s="202"/>
      <c r="Z19" s="147"/>
    </row>
    <row r="20" spans="3:26" s="60" customFormat="1" ht="11.25" customHeight="1">
      <c r="C20" s="313" t="s">
        <v>61</v>
      </c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138"/>
      <c r="U20" s="199">
        <f>SUM(U21:U23)</f>
        <v>22197066000</v>
      </c>
      <c r="V20" s="199">
        <f>SUM(V21:V23)</f>
        <v>20153195536</v>
      </c>
      <c r="W20" s="199">
        <f>SUM(W21:W23)</f>
        <v>0</v>
      </c>
      <c r="X20" s="199">
        <f>SUM(X21:X23)</f>
        <v>2043870464</v>
      </c>
      <c r="Y20" s="203">
        <f>V20/U20*100</f>
        <v>90.79215936016048</v>
      </c>
      <c r="Z20" s="147"/>
    </row>
    <row r="21" spans="3:26" s="60" customFormat="1" ht="11.25" customHeight="1">
      <c r="C21" s="43"/>
      <c r="D21" s="313" t="s">
        <v>61</v>
      </c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138"/>
      <c r="U21" s="197">
        <v>20385002000</v>
      </c>
      <c r="V21" s="197">
        <v>18406410432</v>
      </c>
      <c r="W21" s="197">
        <v>0</v>
      </c>
      <c r="X21" s="199">
        <f>U21-V21-W21</f>
        <v>1978591568</v>
      </c>
      <c r="Y21" s="203">
        <f>V21/U21*100</f>
        <v>90.29388582841445</v>
      </c>
      <c r="Z21" s="147"/>
    </row>
    <row r="22" spans="3:26" s="60" customFormat="1" ht="11.25" customHeight="1">
      <c r="C22" s="43"/>
      <c r="D22" s="313" t="s">
        <v>62</v>
      </c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138"/>
      <c r="U22" s="197">
        <v>1671417000</v>
      </c>
      <c r="V22" s="197">
        <v>1609131317</v>
      </c>
      <c r="W22" s="197">
        <v>0</v>
      </c>
      <c r="X22" s="199">
        <f>U22-V22-W22</f>
        <v>62285683</v>
      </c>
      <c r="Y22" s="203">
        <f>V22/U22*100</f>
        <v>96.27348034631693</v>
      </c>
      <c r="Z22" s="147"/>
    </row>
    <row r="23" spans="3:26" s="60" customFormat="1" ht="11.25" customHeight="1">
      <c r="C23" s="43"/>
      <c r="D23" s="313" t="s">
        <v>63</v>
      </c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138"/>
      <c r="U23" s="197">
        <v>140647000</v>
      </c>
      <c r="V23" s="197">
        <v>137653787</v>
      </c>
      <c r="W23" s="197">
        <v>0</v>
      </c>
      <c r="X23" s="199">
        <f>U23-V23-W23</f>
        <v>2993213</v>
      </c>
      <c r="Y23" s="203">
        <f>V23/U23*100</f>
        <v>97.8718259187896</v>
      </c>
      <c r="Z23" s="147"/>
    </row>
    <row r="24" spans="3:26" s="60" customFormat="1" ht="12" customHeight="1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138"/>
      <c r="U24" s="199"/>
      <c r="V24" s="199"/>
      <c r="W24" s="199"/>
      <c r="X24" s="199"/>
      <c r="Y24" s="202"/>
      <c r="Z24" s="147"/>
    </row>
    <row r="25" spans="3:26" s="60" customFormat="1" ht="11.25" customHeight="1">
      <c r="C25" s="313" t="s">
        <v>212</v>
      </c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138"/>
      <c r="U25" s="199">
        <f>SUM(U26:U28)</f>
        <v>6211054000</v>
      </c>
      <c r="V25" s="199">
        <f>SUM(V26:V28)</f>
        <v>5898302261</v>
      </c>
      <c r="W25" s="199">
        <f>SUM(W26:W28)</f>
        <v>0</v>
      </c>
      <c r="X25" s="199">
        <f>U25-V25-W25</f>
        <v>312751739</v>
      </c>
      <c r="Y25" s="203">
        <f>V25/U25*100</f>
        <v>94.96459475316105</v>
      </c>
      <c r="Z25" s="147"/>
    </row>
    <row r="26" spans="3:26" s="60" customFormat="1" ht="11.25" customHeight="1">
      <c r="C26" s="43"/>
      <c r="D26" s="313" t="s">
        <v>65</v>
      </c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138"/>
      <c r="U26" s="197">
        <v>2624217000</v>
      </c>
      <c r="V26" s="197">
        <v>2399943411</v>
      </c>
      <c r="W26" s="197">
        <v>0</v>
      </c>
      <c r="X26" s="199">
        <f>U26-V26-W26</f>
        <v>224273589</v>
      </c>
      <c r="Y26" s="203">
        <f>V26/U26*100</f>
        <v>91.45369498787639</v>
      </c>
      <c r="Z26" s="147"/>
    </row>
    <row r="27" spans="3:26" s="60" customFormat="1" ht="11.25" customHeight="1">
      <c r="C27" s="43"/>
      <c r="D27" s="313" t="s">
        <v>218</v>
      </c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138"/>
      <c r="U27" s="197">
        <v>2365068000</v>
      </c>
      <c r="V27" s="197">
        <v>2291762717</v>
      </c>
      <c r="W27" s="197">
        <v>0</v>
      </c>
      <c r="X27" s="199">
        <f>U27-V27-W27</f>
        <v>73305283</v>
      </c>
      <c r="Y27" s="203">
        <f>V27/U27*100</f>
        <v>96.9004999856241</v>
      </c>
      <c r="Z27" s="147"/>
    </row>
    <row r="28" spans="3:26" s="60" customFormat="1" ht="11.25" customHeight="1">
      <c r="C28" s="43"/>
      <c r="D28" s="313" t="s">
        <v>66</v>
      </c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138"/>
      <c r="U28" s="197">
        <v>1221769000</v>
      </c>
      <c r="V28" s="197">
        <v>1206596133</v>
      </c>
      <c r="W28" s="197">
        <v>0</v>
      </c>
      <c r="X28" s="199">
        <f>U28-V28-W28</f>
        <v>15172867</v>
      </c>
      <c r="Y28" s="203">
        <f>V28/U28*100</f>
        <v>98.75812309855627</v>
      </c>
      <c r="Z28" s="147"/>
    </row>
    <row r="29" spans="3:26" s="60" customFormat="1" ht="12" customHeight="1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138"/>
      <c r="U29" s="199"/>
      <c r="V29" s="199"/>
      <c r="W29" s="199"/>
      <c r="X29" s="199"/>
      <c r="Y29" s="202"/>
      <c r="Z29" s="147"/>
    </row>
    <row r="30" spans="3:26" s="60" customFormat="1" ht="11.25" customHeight="1">
      <c r="C30" s="313" t="s">
        <v>67</v>
      </c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138"/>
      <c r="U30" s="199">
        <f>SUM(U31:U33)</f>
        <v>61696771000</v>
      </c>
      <c r="V30" s="199">
        <f>SUM(V31:V33)</f>
        <v>60173995489</v>
      </c>
      <c r="W30" s="199">
        <f>SUM(W31:W33)</f>
        <v>0</v>
      </c>
      <c r="X30" s="199">
        <f>SUM(X31:X33)</f>
        <v>1522775511</v>
      </c>
      <c r="Y30" s="203">
        <f>V30/U30*100</f>
        <v>97.5318392092189</v>
      </c>
      <c r="Z30" s="147"/>
    </row>
    <row r="31" spans="3:26" s="60" customFormat="1" ht="11.25" customHeight="1">
      <c r="C31" s="43"/>
      <c r="D31" s="313" t="s">
        <v>67</v>
      </c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138"/>
      <c r="U31" s="197">
        <v>26224418000</v>
      </c>
      <c r="V31" s="197">
        <v>25512543091</v>
      </c>
      <c r="W31" s="197">
        <v>0</v>
      </c>
      <c r="X31" s="199">
        <f>U31-V31-W31</f>
        <v>711874909</v>
      </c>
      <c r="Y31" s="203">
        <f>V31/U31*100</f>
        <v>97.285450113707</v>
      </c>
      <c r="Z31" s="147"/>
    </row>
    <row r="32" spans="3:26" s="60" customFormat="1" ht="11.25" customHeight="1">
      <c r="C32" s="43"/>
      <c r="D32" s="313" t="s">
        <v>68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138"/>
      <c r="U32" s="197">
        <v>29603747000</v>
      </c>
      <c r="V32" s="197">
        <v>29016409759</v>
      </c>
      <c r="W32" s="197">
        <v>0</v>
      </c>
      <c r="X32" s="199">
        <f>U32-V32-W32</f>
        <v>587337241</v>
      </c>
      <c r="Y32" s="203">
        <f>V32/U32*100</f>
        <v>98.0160037139893</v>
      </c>
      <c r="Z32" s="147"/>
    </row>
    <row r="33" spans="3:26" s="60" customFormat="1" ht="11.25" customHeight="1">
      <c r="C33" s="43"/>
      <c r="D33" s="313" t="s">
        <v>69</v>
      </c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138"/>
      <c r="U33" s="197">
        <v>5868606000</v>
      </c>
      <c r="V33" s="197">
        <v>5645042639</v>
      </c>
      <c r="W33" s="197">
        <v>0</v>
      </c>
      <c r="X33" s="199">
        <f>U33-V33-W33</f>
        <v>223563361</v>
      </c>
      <c r="Y33" s="203">
        <f>V33/U33*100</f>
        <v>96.19052018486161</v>
      </c>
      <c r="Z33" s="147"/>
    </row>
    <row r="34" spans="3:26" s="60" customFormat="1" ht="12" customHeight="1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138"/>
      <c r="U34" s="199"/>
      <c r="V34" s="199"/>
      <c r="W34" s="199"/>
      <c r="X34" s="199"/>
      <c r="Y34" s="202"/>
      <c r="Z34" s="147"/>
    </row>
    <row r="35" spans="3:26" s="60" customFormat="1" ht="11.25" customHeight="1">
      <c r="C35" s="313" t="s">
        <v>70</v>
      </c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138"/>
      <c r="U35" s="199">
        <f>SUM(U36)</f>
        <v>43454918000</v>
      </c>
      <c r="V35" s="199">
        <f>SUM(V36)</f>
        <v>42717167938</v>
      </c>
      <c r="W35" s="199">
        <f>SUM(W36)</f>
        <v>0</v>
      </c>
      <c r="X35" s="199">
        <f>SUM(X36)</f>
        <v>737750062</v>
      </c>
      <c r="Y35" s="203">
        <f>V35/U35*100</f>
        <v>98.30226336636971</v>
      </c>
      <c r="Z35" s="147"/>
    </row>
    <row r="36" spans="3:26" s="60" customFormat="1" ht="11.25" customHeight="1">
      <c r="C36" s="43"/>
      <c r="D36" s="313" t="s">
        <v>70</v>
      </c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138"/>
      <c r="U36" s="197">
        <v>43454918000</v>
      </c>
      <c r="V36" s="197">
        <v>42717167938</v>
      </c>
      <c r="W36" s="197">
        <v>0</v>
      </c>
      <c r="X36" s="199">
        <f>U36-V36-W36</f>
        <v>737750062</v>
      </c>
      <c r="Y36" s="203">
        <f>V36/U36*100</f>
        <v>98.30226336636971</v>
      </c>
      <c r="Z36" s="147"/>
    </row>
    <row r="37" spans="3:26" s="60" customFormat="1" ht="12" customHeight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138"/>
      <c r="U37" s="199"/>
      <c r="V37" s="199"/>
      <c r="W37" s="199"/>
      <c r="X37" s="199"/>
      <c r="Y37" s="202"/>
      <c r="Z37" s="147"/>
    </row>
    <row r="38" spans="3:26" s="60" customFormat="1" ht="11.25" customHeight="1">
      <c r="C38" s="313" t="s">
        <v>71</v>
      </c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138"/>
      <c r="U38" s="199">
        <f>SUM(U39:U40)</f>
        <v>12371586000</v>
      </c>
      <c r="V38" s="199">
        <f>SUM(V39:V40)</f>
        <v>11993332582</v>
      </c>
      <c r="W38" s="199">
        <f>SUM(W39:W40)</f>
        <v>0</v>
      </c>
      <c r="X38" s="199">
        <f>SUM(X39:X40)</f>
        <v>378253418</v>
      </c>
      <c r="Y38" s="203">
        <f>V38/U38*100</f>
        <v>96.94256324128531</v>
      </c>
      <c r="Z38" s="147"/>
    </row>
    <row r="39" spans="3:26" s="60" customFormat="1" ht="11.25" customHeight="1">
      <c r="C39" s="43"/>
      <c r="D39" s="313" t="s">
        <v>288</v>
      </c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138"/>
      <c r="U39" s="197">
        <v>1233445000</v>
      </c>
      <c r="V39" s="197">
        <v>1154216302</v>
      </c>
      <c r="W39" s="197">
        <v>0</v>
      </c>
      <c r="X39" s="199">
        <f>U39-V39-W39</f>
        <v>79228698</v>
      </c>
      <c r="Y39" s="203">
        <f>V39/U39*100</f>
        <v>93.57663308862575</v>
      </c>
      <c r="Z39" s="147"/>
    </row>
    <row r="40" spans="3:26" s="60" customFormat="1" ht="11.25" customHeight="1">
      <c r="C40" s="43"/>
      <c r="D40" s="313" t="s">
        <v>72</v>
      </c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138"/>
      <c r="U40" s="197">
        <v>11138141000</v>
      </c>
      <c r="V40" s="197">
        <v>10839116280</v>
      </c>
      <c r="W40" s="197">
        <v>0</v>
      </c>
      <c r="X40" s="199">
        <f>U40-V40-W40</f>
        <v>299024720</v>
      </c>
      <c r="Y40" s="203">
        <f>V40/U40*100</f>
        <v>97.31530854206281</v>
      </c>
      <c r="Z40" s="147"/>
    </row>
    <row r="41" spans="3:26" s="60" customFormat="1" ht="12" customHeight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138"/>
      <c r="U41" s="199"/>
      <c r="V41" s="199"/>
      <c r="W41" s="199"/>
      <c r="X41" s="199"/>
      <c r="Y41" s="202"/>
      <c r="Z41" s="147"/>
    </row>
    <row r="42" spans="3:26" s="60" customFormat="1" ht="11.25" customHeight="1">
      <c r="C42" s="313" t="s">
        <v>73</v>
      </c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138"/>
      <c r="U42" s="199">
        <f>SUM(U43)</f>
        <v>7002069000</v>
      </c>
      <c r="V42" s="199">
        <f>SUM(V43)</f>
        <v>6884998410</v>
      </c>
      <c r="W42" s="199">
        <f>SUM(W43)</f>
        <v>6000000</v>
      </c>
      <c r="X42" s="199">
        <f>SUM(X43)</f>
        <v>111070590</v>
      </c>
      <c r="Y42" s="203">
        <f>V42/U42*100</f>
        <v>98.32805717852823</v>
      </c>
      <c r="Z42" s="147"/>
    </row>
    <row r="43" spans="3:26" s="60" customFormat="1" ht="11.25" customHeight="1">
      <c r="C43" s="43"/>
      <c r="D43" s="313" t="s">
        <v>73</v>
      </c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138"/>
      <c r="U43" s="197">
        <v>7002069000</v>
      </c>
      <c r="V43" s="197">
        <v>6884998410</v>
      </c>
      <c r="W43" s="197">
        <v>6000000</v>
      </c>
      <c r="X43" s="199">
        <f>U43-V43-W43</f>
        <v>111070590</v>
      </c>
      <c r="Y43" s="203">
        <f>V43/U43*100</f>
        <v>98.32805717852823</v>
      </c>
      <c r="Z43" s="147"/>
    </row>
    <row r="44" spans="3:26" s="60" customFormat="1" ht="12" customHeight="1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138"/>
      <c r="U44" s="199"/>
      <c r="V44" s="199"/>
      <c r="W44" s="199"/>
      <c r="X44" s="199"/>
      <c r="Y44" s="202"/>
      <c r="Z44" s="147"/>
    </row>
    <row r="45" spans="3:26" s="60" customFormat="1" ht="11.25" customHeight="1">
      <c r="C45" s="313" t="s">
        <v>74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138"/>
      <c r="U45" s="199">
        <f>SUM(U46:U50)</f>
        <v>18447904000</v>
      </c>
      <c r="V45" s="199">
        <f>SUM(V46:V50)</f>
        <v>17703506139</v>
      </c>
      <c r="W45" s="199">
        <f>SUM(W46:W50)</f>
        <v>305791000</v>
      </c>
      <c r="X45" s="199">
        <f>SUM(X46:X50)</f>
        <v>438606861</v>
      </c>
      <c r="Y45" s="203">
        <f aca="true" t="shared" si="0" ref="Y45:Y50">V45/U45*100</f>
        <v>95.96486483776151</v>
      </c>
      <c r="Z45" s="147"/>
    </row>
    <row r="46" spans="3:26" s="60" customFormat="1" ht="11.25" customHeight="1">
      <c r="C46" s="43"/>
      <c r="D46" s="313" t="s">
        <v>75</v>
      </c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138"/>
      <c r="U46" s="197">
        <v>597303000</v>
      </c>
      <c r="V46" s="197">
        <v>574581880</v>
      </c>
      <c r="W46" s="197">
        <v>0</v>
      </c>
      <c r="X46" s="199">
        <f>U46-V46-W46</f>
        <v>22721120</v>
      </c>
      <c r="Y46" s="203">
        <f t="shared" si="0"/>
        <v>96.19604790198609</v>
      </c>
      <c r="Z46" s="147"/>
    </row>
    <row r="47" spans="3:26" s="60" customFormat="1" ht="11.25" customHeight="1">
      <c r="C47" s="43"/>
      <c r="D47" s="313" t="s">
        <v>77</v>
      </c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138"/>
      <c r="U47" s="197">
        <v>9131366000</v>
      </c>
      <c r="V47" s="197">
        <v>8703086133</v>
      </c>
      <c r="W47" s="197">
        <v>118865000</v>
      </c>
      <c r="X47" s="199">
        <f>U47-V47-W47</f>
        <v>309414867</v>
      </c>
      <c r="Y47" s="203">
        <f t="shared" si="0"/>
        <v>95.30979409871425</v>
      </c>
      <c r="Z47" s="147"/>
    </row>
    <row r="48" spans="3:26" s="60" customFormat="1" ht="11.25" customHeight="1">
      <c r="C48" s="43"/>
      <c r="D48" s="313" t="s">
        <v>286</v>
      </c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138"/>
      <c r="U48" s="197">
        <v>6692004000</v>
      </c>
      <c r="V48" s="197">
        <v>6455917469</v>
      </c>
      <c r="W48" s="197">
        <v>186926000</v>
      </c>
      <c r="X48" s="199">
        <f>U48-V48-W48</f>
        <v>49160531</v>
      </c>
      <c r="Y48" s="203">
        <f t="shared" si="0"/>
        <v>96.47211013322764</v>
      </c>
      <c r="Z48" s="147"/>
    </row>
    <row r="49" spans="3:26" s="60" customFormat="1" ht="11.25" customHeight="1">
      <c r="C49" s="43"/>
      <c r="D49" s="313" t="s">
        <v>204</v>
      </c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138"/>
      <c r="U49" s="197">
        <v>198644000</v>
      </c>
      <c r="V49" s="197">
        <v>183270269</v>
      </c>
      <c r="W49" s="197">
        <v>0</v>
      </c>
      <c r="X49" s="199">
        <f>U49-V49-W49</f>
        <v>15373731</v>
      </c>
      <c r="Y49" s="203">
        <f t="shared" si="0"/>
        <v>92.26066178691529</v>
      </c>
      <c r="Z49" s="147"/>
    </row>
    <row r="50" spans="3:26" s="60" customFormat="1" ht="11.25" customHeight="1">
      <c r="C50" s="43"/>
      <c r="D50" s="313" t="s">
        <v>383</v>
      </c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138"/>
      <c r="U50" s="199">
        <v>1828587000</v>
      </c>
      <c r="V50" s="197">
        <v>1786650388</v>
      </c>
      <c r="W50" s="197">
        <v>0</v>
      </c>
      <c r="X50" s="199">
        <f>U50-V50-W50</f>
        <v>41936612</v>
      </c>
      <c r="Y50" s="203">
        <f t="shared" si="0"/>
        <v>97.70661106089018</v>
      </c>
      <c r="Z50" s="147"/>
    </row>
    <row r="51" spans="3:25" s="60" customFormat="1" ht="12" customHeight="1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138"/>
      <c r="U51" s="199"/>
      <c r="V51" s="199"/>
      <c r="W51" s="199"/>
      <c r="X51" s="199"/>
      <c r="Y51" s="202"/>
    </row>
    <row r="52" spans="3:26" s="60" customFormat="1" ht="11.25" customHeight="1">
      <c r="C52" s="313" t="s">
        <v>78</v>
      </c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138"/>
      <c r="U52" s="199">
        <f>SUM(U53:U58)</f>
        <v>28354743000</v>
      </c>
      <c r="V52" s="199">
        <f>SUM(V53:V58)</f>
        <v>27721708685</v>
      </c>
      <c r="W52" s="199">
        <f>SUM(W53:W58)</f>
        <v>0</v>
      </c>
      <c r="X52" s="199">
        <f>SUM(X53:X58)</f>
        <v>633034315</v>
      </c>
      <c r="Y52" s="203">
        <f aca="true" t="shared" si="1" ref="Y52:Y58">V52/U52*100</f>
        <v>97.76744823608523</v>
      </c>
      <c r="Z52" s="147"/>
    </row>
    <row r="53" spans="3:26" s="60" customFormat="1" ht="11.25" customHeight="1">
      <c r="C53" s="43"/>
      <c r="D53" s="313" t="s">
        <v>79</v>
      </c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138"/>
      <c r="U53" s="197">
        <v>2896968000</v>
      </c>
      <c r="V53" s="197">
        <v>2797926323</v>
      </c>
      <c r="W53" s="197">
        <v>0</v>
      </c>
      <c r="X53" s="199">
        <f aca="true" t="shared" si="2" ref="X53:X58">U53-V53-W53</f>
        <v>99041677</v>
      </c>
      <c r="Y53" s="203">
        <f t="shared" si="1"/>
        <v>96.58119533940312</v>
      </c>
      <c r="Z53" s="147"/>
    </row>
    <row r="54" spans="3:26" s="60" customFormat="1" ht="11.25" customHeight="1">
      <c r="C54" s="43"/>
      <c r="D54" s="313" t="s">
        <v>80</v>
      </c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138"/>
      <c r="U54" s="197">
        <v>11906426000</v>
      </c>
      <c r="V54" s="197">
        <v>11730049842</v>
      </c>
      <c r="W54" s="197">
        <v>0</v>
      </c>
      <c r="X54" s="199">
        <f t="shared" si="2"/>
        <v>176376158</v>
      </c>
      <c r="Y54" s="203">
        <f t="shared" si="1"/>
        <v>98.51864734219991</v>
      </c>
      <c r="Z54" s="147"/>
    </row>
    <row r="55" spans="3:26" s="60" customFormat="1" ht="11.25" customHeight="1">
      <c r="C55" s="43"/>
      <c r="D55" s="313" t="s">
        <v>81</v>
      </c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138"/>
      <c r="U55" s="197">
        <v>4850453000</v>
      </c>
      <c r="V55" s="197">
        <v>4733989261</v>
      </c>
      <c r="W55" s="197">
        <v>0</v>
      </c>
      <c r="X55" s="199">
        <f t="shared" si="2"/>
        <v>116463739</v>
      </c>
      <c r="Y55" s="203">
        <f t="shared" si="1"/>
        <v>97.59891006056549</v>
      </c>
      <c r="Z55" s="147"/>
    </row>
    <row r="56" spans="3:26" s="60" customFormat="1" ht="11.25" customHeight="1">
      <c r="C56" s="43"/>
      <c r="D56" s="313" t="s">
        <v>82</v>
      </c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138"/>
      <c r="U56" s="197">
        <v>2765093000</v>
      </c>
      <c r="V56" s="197">
        <v>2726528134</v>
      </c>
      <c r="W56" s="197">
        <v>0</v>
      </c>
      <c r="X56" s="199">
        <f t="shared" si="2"/>
        <v>38564866</v>
      </c>
      <c r="Y56" s="203">
        <f t="shared" si="1"/>
        <v>98.60529587974075</v>
      </c>
      <c r="Z56" s="147"/>
    </row>
    <row r="57" spans="3:26" s="60" customFormat="1" ht="11.25" customHeight="1">
      <c r="C57" s="43"/>
      <c r="D57" s="313" t="s">
        <v>83</v>
      </c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138"/>
      <c r="U57" s="197">
        <v>4384111000</v>
      </c>
      <c r="V57" s="197">
        <v>4261753307</v>
      </c>
      <c r="W57" s="197">
        <v>0</v>
      </c>
      <c r="X57" s="199">
        <f t="shared" si="2"/>
        <v>122357693</v>
      </c>
      <c r="Y57" s="203">
        <f t="shared" si="1"/>
        <v>97.20906489365802</v>
      </c>
      <c r="Z57" s="147"/>
    </row>
    <row r="58" spans="3:26" s="60" customFormat="1" ht="11.25" customHeight="1">
      <c r="C58" s="43"/>
      <c r="D58" s="313" t="s">
        <v>84</v>
      </c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138"/>
      <c r="U58" s="197">
        <v>1551692000</v>
      </c>
      <c r="V58" s="197">
        <v>1471461818</v>
      </c>
      <c r="W58" s="197">
        <v>0</v>
      </c>
      <c r="X58" s="199">
        <f t="shared" si="2"/>
        <v>80230182</v>
      </c>
      <c r="Y58" s="203">
        <f t="shared" si="1"/>
        <v>94.82950340660389</v>
      </c>
      <c r="Z58" s="147"/>
    </row>
    <row r="59" spans="3:26" s="60" customFormat="1" ht="12" customHeight="1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138"/>
      <c r="U59" s="199"/>
      <c r="V59" s="199"/>
      <c r="W59" s="199"/>
      <c r="X59" s="199"/>
      <c r="Y59" s="202"/>
      <c r="Z59" s="147"/>
    </row>
    <row r="60" spans="3:26" s="60" customFormat="1" ht="11.25" customHeight="1">
      <c r="C60" s="313" t="s">
        <v>85</v>
      </c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138"/>
      <c r="U60" s="199">
        <f>SUM(U61)</f>
        <v>9562866000</v>
      </c>
      <c r="V60" s="199">
        <f>SUM(V61)</f>
        <v>9559265117</v>
      </c>
      <c r="W60" s="199">
        <f>SUM(W61)</f>
        <v>0</v>
      </c>
      <c r="X60" s="199">
        <f>SUM(X61)</f>
        <v>3600883</v>
      </c>
      <c r="Y60" s="203">
        <f>V60/U60*100</f>
        <v>99.96234514841052</v>
      </c>
      <c r="Z60" s="147"/>
    </row>
    <row r="61" spans="3:26" s="60" customFormat="1" ht="11.25" customHeight="1">
      <c r="C61" s="43"/>
      <c r="D61" s="313" t="s">
        <v>86</v>
      </c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138"/>
      <c r="U61" s="197">
        <v>9562866000</v>
      </c>
      <c r="V61" s="197">
        <v>9559265117</v>
      </c>
      <c r="W61" s="197">
        <v>0</v>
      </c>
      <c r="X61" s="199">
        <f>U61-V61-W61</f>
        <v>3600883</v>
      </c>
      <c r="Y61" s="203">
        <f>V61/U61*100</f>
        <v>99.96234514841052</v>
      </c>
      <c r="Z61" s="147"/>
    </row>
    <row r="62" spans="3:26" s="60" customFormat="1" ht="12" customHeight="1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138"/>
      <c r="U62" s="199"/>
      <c r="V62" s="199"/>
      <c r="W62" s="199"/>
      <c r="X62" s="199"/>
      <c r="Y62" s="202"/>
      <c r="Z62" s="147"/>
    </row>
    <row r="63" spans="3:26" s="60" customFormat="1" ht="11.25" customHeight="1">
      <c r="C63" s="313" t="s">
        <v>87</v>
      </c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138"/>
      <c r="U63" s="199">
        <f>SUM(U64:U65)</f>
        <v>1625280000</v>
      </c>
      <c r="V63" s="199">
        <f>SUM(V64:V65)</f>
        <v>1625196479</v>
      </c>
      <c r="W63" s="199">
        <f>SUM(W64:W65)</f>
        <v>0</v>
      </c>
      <c r="X63" s="199">
        <f>SUM(X64:X65)</f>
        <v>83521</v>
      </c>
      <c r="Y63" s="203">
        <f>V63/U63*100</f>
        <v>99.9948611316204</v>
      </c>
      <c r="Z63" s="147"/>
    </row>
    <row r="64" spans="3:26" s="60" customFormat="1" ht="11.25" customHeight="1">
      <c r="C64" s="43"/>
      <c r="D64" s="313" t="s">
        <v>88</v>
      </c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138"/>
      <c r="U64" s="197">
        <v>553110000</v>
      </c>
      <c r="V64" s="197">
        <v>553079479</v>
      </c>
      <c r="W64" s="197">
        <v>0</v>
      </c>
      <c r="X64" s="199">
        <f>U64-V64-W64</f>
        <v>30521</v>
      </c>
      <c r="Y64" s="203">
        <f>V64/U64*100</f>
        <v>99.99448192945344</v>
      </c>
      <c r="Z64" s="147"/>
    </row>
    <row r="65" spans="3:26" s="60" customFormat="1" ht="11.25" customHeight="1">
      <c r="C65" s="43"/>
      <c r="D65" s="313" t="s">
        <v>89</v>
      </c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138"/>
      <c r="U65" s="197">
        <v>1072170000</v>
      </c>
      <c r="V65" s="197">
        <v>1072117000</v>
      </c>
      <c r="W65" s="197">
        <v>0</v>
      </c>
      <c r="X65" s="199">
        <f>U65-V65-W65</f>
        <v>53000</v>
      </c>
      <c r="Y65" s="203">
        <f>V65/U65*100</f>
        <v>99.99505675405952</v>
      </c>
      <c r="Z65" s="147"/>
    </row>
    <row r="66" spans="3:26" s="60" customFormat="1" ht="12" customHeight="1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138"/>
      <c r="U66" s="199"/>
      <c r="V66" s="199"/>
      <c r="W66" s="199"/>
      <c r="X66" s="199"/>
      <c r="Y66" s="202"/>
      <c r="Z66" s="147"/>
    </row>
    <row r="67" spans="3:26" s="60" customFormat="1" ht="11.25" customHeight="1">
      <c r="C67" s="313" t="s">
        <v>90</v>
      </c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138"/>
      <c r="U67" s="199">
        <f>SUM(U68)</f>
        <v>100000000</v>
      </c>
      <c r="V67" s="199">
        <v>0</v>
      </c>
      <c r="W67" s="199">
        <f>SUM(W68)</f>
        <v>0</v>
      </c>
      <c r="X67" s="199">
        <f>SUM(X68)</f>
        <v>100000000</v>
      </c>
      <c r="Y67" s="203">
        <f>V67/U67*100</f>
        <v>0</v>
      </c>
      <c r="Z67" s="147"/>
    </row>
    <row r="68" spans="3:26" s="60" customFormat="1" ht="11.25" customHeight="1">
      <c r="C68" s="43"/>
      <c r="D68" s="313" t="s">
        <v>90</v>
      </c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138"/>
      <c r="U68" s="197">
        <v>100000000</v>
      </c>
      <c r="V68" s="197">
        <v>0</v>
      </c>
      <c r="W68" s="197">
        <v>0</v>
      </c>
      <c r="X68" s="199">
        <f>U68-V68-W68</f>
        <v>100000000</v>
      </c>
      <c r="Y68" s="203">
        <f>V68/U68*100</f>
        <v>0</v>
      </c>
      <c r="Z68" s="147"/>
    </row>
    <row r="69" spans="2:26" ht="11.25" customHeight="1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4"/>
      <c r="U69" s="59"/>
      <c r="V69" s="59"/>
      <c r="W69" s="59"/>
      <c r="X69" s="59"/>
      <c r="Y69" s="59"/>
      <c r="Z69" s="60"/>
    </row>
    <row r="70" ht="10.5" customHeight="1"/>
    <row r="71" ht="10.5" customHeight="1"/>
    <row r="72" ht="10.5" customHeight="1"/>
    <row r="73" ht="10.5" customHeight="1"/>
  </sheetData>
  <sheetProtection/>
  <mergeCells count="50">
    <mergeCell ref="D65:S65"/>
    <mergeCell ref="C67:S67"/>
    <mergeCell ref="C60:S60"/>
    <mergeCell ref="D58:S58"/>
    <mergeCell ref="C63:S63"/>
    <mergeCell ref="D61:S61"/>
    <mergeCell ref="D56:S56"/>
    <mergeCell ref="D46:S46"/>
    <mergeCell ref="D68:S68"/>
    <mergeCell ref="D64:S64"/>
    <mergeCell ref="D50:S50"/>
    <mergeCell ref="C52:S52"/>
    <mergeCell ref="D53:S53"/>
    <mergeCell ref="C42:S42"/>
    <mergeCell ref="D43:S43"/>
    <mergeCell ref="C45:S45"/>
    <mergeCell ref="D47:S47"/>
    <mergeCell ref="D55:S55"/>
    <mergeCell ref="D57:S57"/>
    <mergeCell ref="D54:S54"/>
    <mergeCell ref="C30:S30"/>
    <mergeCell ref="D31:S31"/>
    <mergeCell ref="D28:S28"/>
    <mergeCell ref="D27:S27"/>
    <mergeCell ref="D49:S49"/>
    <mergeCell ref="D48:S48"/>
    <mergeCell ref="D32:S32"/>
    <mergeCell ref="D33:S33"/>
    <mergeCell ref="D36:S36"/>
    <mergeCell ref="D40:S40"/>
    <mergeCell ref="D39:S39"/>
    <mergeCell ref="B3:Y3"/>
    <mergeCell ref="B5:T6"/>
    <mergeCell ref="U5:Y5"/>
    <mergeCell ref="C9:S9"/>
    <mergeCell ref="C11:S11"/>
    <mergeCell ref="C38:S38"/>
    <mergeCell ref="C35:S35"/>
    <mergeCell ref="C25:S25"/>
    <mergeCell ref="D26:S26"/>
    <mergeCell ref="D12:S12"/>
    <mergeCell ref="C14:S14"/>
    <mergeCell ref="D15:S15"/>
    <mergeCell ref="D23:S23"/>
    <mergeCell ref="D16:S16"/>
    <mergeCell ref="D17:S17"/>
    <mergeCell ref="D21:S21"/>
    <mergeCell ref="D22:S22"/>
    <mergeCell ref="D18:S18"/>
    <mergeCell ref="C20:S2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workbookViewId="0" topLeftCell="A1">
      <selection activeCell="B3" sqref="B3:X3"/>
    </sheetView>
  </sheetViews>
  <sheetFormatPr defaultColWidth="9.00390625" defaultRowHeight="13.5"/>
  <cols>
    <col min="1" max="20" width="1.625" style="69" customWidth="1"/>
    <col min="21" max="24" width="16.875" style="69" customWidth="1"/>
    <col min="25" max="25" width="1.625" style="69" customWidth="1"/>
    <col min="26" max="16384" width="9.00390625" style="69" customWidth="1"/>
  </cols>
  <sheetData>
    <row r="1" spans="1:20" ht="10.5" customHeight="1">
      <c r="A1" s="238" t="s">
        <v>319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ht="9" customHeight="1"/>
    <row r="3" spans="2:25" s="134" customFormat="1" ht="15" customHeight="1">
      <c r="B3" s="306" t="s">
        <v>329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145"/>
    </row>
    <row r="4" spans="2:25" ht="9" customHeigh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</row>
    <row r="5" spans="2:25" ht="18" customHeight="1">
      <c r="B5" s="307" t="s">
        <v>173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7" t="s">
        <v>174</v>
      </c>
      <c r="V5" s="308"/>
      <c r="W5" s="308"/>
      <c r="X5" s="311"/>
      <c r="Y5" s="60"/>
    </row>
    <row r="6" spans="2:25" ht="18" customHeight="1">
      <c r="B6" s="309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135" t="s">
        <v>181</v>
      </c>
      <c r="V6" s="136" t="s">
        <v>137</v>
      </c>
      <c r="W6" s="136" t="s">
        <v>186</v>
      </c>
      <c r="X6" s="137" t="s">
        <v>187</v>
      </c>
      <c r="Y6" s="43"/>
    </row>
    <row r="7" spans="2:25" ht="12" customHeight="1">
      <c r="B7" s="60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138"/>
      <c r="U7" s="139" t="s">
        <v>190</v>
      </c>
      <c r="V7" s="140" t="s">
        <v>238</v>
      </c>
      <c r="W7" s="140" t="s">
        <v>238</v>
      </c>
      <c r="X7" s="140" t="s">
        <v>239</v>
      </c>
      <c r="Y7" s="61"/>
    </row>
    <row r="8" spans="2:25" ht="6.75" customHeight="1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138"/>
      <c r="U8" s="60"/>
      <c r="V8" s="60"/>
      <c r="W8" s="60"/>
      <c r="X8" s="60"/>
      <c r="Y8" s="60"/>
    </row>
    <row r="9" spans="2:25" s="141" customFormat="1" ht="14.25" customHeight="1">
      <c r="B9" s="142"/>
      <c r="C9" s="312" t="s">
        <v>91</v>
      </c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144"/>
      <c r="U9" s="62">
        <f>SUM(U10,U12,U14,U16,U19,U21,U23,U26,U28,U30,U32,U34)</f>
        <v>65477301000</v>
      </c>
      <c r="V9" s="62">
        <f>SUM(V10,V12,V14,V16,V19,V21,V23,V26,V28,V30,V32,V34)</f>
        <v>70412018551</v>
      </c>
      <c r="W9" s="62">
        <f>SUM(W10,W12,W14,W16,W19,W21,W23,W26,W28,W30,W32,W34)</f>
        <v>63891337989</v>
      </c>
      <c r="X9" s="200">
        <f aca="true" t="shared" si="0" ref="X9:X35">W9/U9*100</f>
        <v>97.57784302838017</v>
      </c>
      <c r="Y9" s="55"/>
    </row>
    <row r="10" spans="2:25" ht="12" customHeight="1">
      <c r="B10" s="60"/>
      <c r="C10" s="43"/>
      <c r="D10" s="313" t="s">
        <v>92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138"/>
      <c r="U10" s="63">
        <f>SUM(U11)</f>
        <v>16935913000</v>
      </c>
      <c r="V10" s="63">
        <f>SUM(V11)</f>
        <v>23559003149</v>
      </c>
      <c r="W10" s="63">
        <f>SUM(W11)</f>
        <v>17063487009</v>
      </c>
      <c r="X10" s="196">
        <f t="shared" si="0"/>
        <v>100.75327506110831</v>
      </c>
      <c r="Y10" s="56"/>
    </row>
    <row r="11" spans="2:25" ht="12" customHeight="1">
      <c r="B11" s="60"/>
      <c r="C11" s="43"/>
      <c r="D11" s="43"/>
      <c r="E11" s="313" t="s">
        <v>92</v>
      </c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138"/>
      <c r="U11" s="197">
        <v>16935913000</v>
      </c>
      <c r="V11" s="197">
        <v>23559003149</v>
      </c>
      <c r="W11" s="197">
        <v>17063487009</v>
      </c>
      <c r="X11" s="196">
        <f t="shared" si="0"/>
        <v>100.75327506110831</v>
      </c>
      <c r="Y11" s="56"/>
    </row>
    <row r="12" spans="2:25" ht="12" customHeight="1">
      <c r="B12" s="60"/>
      <c r="C12" s="43"/>
      <c r="D12" s="313" t="s">
        <v>93</v>
      </c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138"/>
      <c r="U12" s="63">
        <f>SUM(U13)</f>
        <v>2000</v>
      </c>
      <c r="V12" s="63">
        <f>SUM(V13)</f>
        <v>0</v>
      </c>
      <c r="W12" s="63">
        <f>SUM(W13)</f>
        <v>0</v>
      </c>
      <c r="X12" s="196">
        <f t="shared" si="0"/>
        <v>0</v>
      </c>
      <c r="Y12" s="56"/>
    </row>
    <row r="13" spans="2:25" ht="12" customHeight="1">
      <c r="B13" s="60"/>
      <c r="C13" s="43"/>
      <c r="D13" s="43"/>
      <c r="E13" s="313" t="s">
        <v>93</v>
      </c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138"/>
      <c r="U13" s="197">
        <v>2000</v>
      </c>
      <c r="V13" s="197">
        <v>0</v>
      </c>
      <c r="W13" s="197">
        <v>0</v>
      </c>
      <c r="X13" s="196">
        <f t="shared" si="0"/>
        <v>0</v>
      </c>
      <c r="Y13" s="56"/>
    </row>
    <row r="14" spans="2:25" ht="12" customHeight="1">
      <c r="B14" s="60"/>
      <c r="C14" s="43"/>
      <c r="D14" s="313" t="s">
        <v>29</v>
      </c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138"/>
      <c r="U14" s="63">
        <f>SUM(U15)</f>
        <v>1000</v>
      </c>
      <c r="V14" s="63">
        <f>SUM(V15)</f>
        <v>36900</v>
      </c>
      <c r="W14" s="63">
        <f>SUM(W15)</f>
        <v>36900</v>
      </c>
      <c r="X14" s="220">
        <f>W14/U14*100</f>
        <v>3690</v>
      </c>
      <c r="Y14" s="56"/>
    </row>
    <row r="15" spans="2:25" ht="12" customHeight="1">
      <c r="B15" s="60"/>
      <c r="C15" s="43"/>
      <c r="D15" s="43"/>
      <c r="E15" s="313" t="s">
        <v>31</v>
      </c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138"/>
      <c r="U15" s="197">
        <v>1000</v>
      </c>
      <c r="V15" s="197">
        <v>36900</v>
      </c>
      <c r="W15" s="197">
        <v>36900</v>
      </c>
      <c r="X15" s="220">
        <f>W15/U15*100</f>
        <v>3690</v>
      </c>
      <c r="Y15" s="56"/>
    </row>
    <row r="16" spans="2:25" ht="12" customHeight="1">
      <c r="B16" s="60"/>
      <c r="C16" s="43"/>
      <c r="D16" s="313" t="s">
        <v>32</v>
      </c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138"/>
      <c r="U16" s="63">
        <f>SUM(U17:U18)</f>
        <v>15683234000</v>
      </c>
      <c r="V16" s="63">
        <f>SUM(V17:V18)</f>
        <v>15680801649</v>
      </c>
      <c r="W16" s="63">
        <f>SUM(W17:W18)</f>
        <v>15680801649</v>
      </c>
      <c r="X16" s="196">
        <f t="shared" si="0"/>
        <v>99.9844907561795</v>
      </c>
      <c r="Y16" s="56"/>
    </row>
    <row r="17" spans="2:25" ht="12" customHeight="1">
      <c r="B17" s="60"/>
      <c r="C17" s="43"/>
      <c r="D17" s="43"/>
      <c r="E17" s="313" t="s">
        <v>94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138"/>
      <c r="U17" s="197">
        <v>15046894000</v>
      </c>
      <c r="V17" s="197">
        <v>15162278702</v>
      </c>
      <c r="W17" s="197">
        <v>15162278702</v>
      </c>
      <c r="X17" s="196">
        <f t="shared" si="0"/>
        <v>100.7668340190341</v>
      </c>
      <c r="Y17" s="56"/>
    </row>
    <row r="18" spans="2:25" ht="12" customHeight="1">
      <c r="B18" s="60"/>
      <c r="C18" s="43"/>
      <c r="D18" s="43"/>
      <c r="E18" s="313" t="s">
        <v>34</v>
      </c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138"/>
      <c r="U18" s="197">
        <v>636340000</v>
      </c>
      <c r="V18" s="197">
        <v>518522947</v>
      </c>
      <c r="W18" s="197">
        <v>518522947</v>
      </c>
      <c r="X18" s="196">
        <f t="shared" si="0"/>
        <v>81.48520397900494</v>
      </c>
      <c r="Y18" s="56"/>
    </row>
    <row r="19" spans="2:25" ht="12" customHeight="1">
      <c r="B19" s="60"/>
      <c r="C19" s="43"/>
      <c r="D19" s="313" t="s">
        <v>95</v>
      </c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138"/>
      <c r="U19" s="63">
        <f>SUM(U20)</f>
        <v>1381251000</v>
      </c>
      <c r="V19" s="63">
        <f>SUM(V20)</f>
        <v>1747546967</v>
      </c>
      <c r="W19" s="63">
        <f>SUM(W20)</f>
        <v>1747546967</v>
      </c>
      <c r="X19" s="196">
        <f t="shared" si="0"/>
        <v>126.5191458322926</v>
      </c>
      <c r="Y19" s="56"/>
    </row>
    <row r="20" spans="2:25" ht="12" customHeight="1">
      <c r="B20" s="60"/>
      <c r="C20" s="43"/>
      <c r="D20" s="43"/>
      <c r="E20" s="313" t="s">
        <v>95</v>
      </c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138"/>
      <c r="U20" s="197">
        <v>1381251000</v>
      </c>
      <c r="V20" s="197">
        <v>1747546967</v>
      </c>
      <c r="W20" s="197">
        <v>1747546967</v>
      </c>
      <c r="X20" s="196">
        <f t="shared" si="0"/>
        <v>126.5191458322926</v>
      </c>
      <c r="Y20" s="56"/>
    </row>
    <row r="21" spans="2:25" ht="12" customHeight="1">
      <c r="B21" s="60"/>
      <c r="C21" s="43"/>
      <c r="D21" s="313" t="s">
        <v>256</v>
      </c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138"/>
      <c r="U21" s="63">
        <f>SUM(U22)</f>
        <v>8899411000</v>
      </c>
      <c r="V21" s="63">
        <f>SUM(V22)</f>
        <v>8899411271</v>
      </c>
      <c r="W21" s="63">
        <f>SUM(W22)</f>
        <v>8899411271</v>
      </c>
      <c r="X21" s="196">
        <f t="shared" si="0"/>
        <v>100.00000304514536</v>
      </c>
      <c r="Y21" s="56"/>
    </row>
    <row r="22" spans="2:25" ht="12" customHeight="1">
      <c r="B22" s="60"/>
      <c r="C22" s="43"/>
      <c r="D22" s="43"/>
      <c r="E22" s="313" t="s">
        <v>256</v>
      </c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138"/>
      <c r="U22" s="197">
        <v>8899411000</v>
      </c>
      <c r="V22" s="197">
        <v>8899411271</v>
      </c>
      <c r="W22" s="197">
        <v>8899411271</v>
      </c>
      <c r="X22" s="196">
        <f t="shared" si="0"/>
        <v>100.00000304514536</v>
      </c>
      <c r="Y22" s="56"/>
    </row>
    <row r="23" spans="2:25" ht="12" customHeight="1">
      <c r="B23" s="60"/>
      <c r="C23" s="43"/>
      <c r="D23" s="313" t="s">
        <v>36</v>
      </c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138"/>
      <c r="U23" s="63">
        <f>SUM(U24:U25)</f>
        <v>3292544000</v>
      </c>
      <c r="V23" s="63">
        <f>SUM(V24:V25)</f>
        <v>3312824779</v>
      </c>
      <c r="W23" s="63">
        <f>SUM(W24:W25)</f>
        <v>3312824779</v>
      </c>
      <c r="X23" s="196">
        <f t="shared" si="0"/>
        <v>100.61596075861097</v>
      </c>
      <c r="Y23" s="56"/>
    </row>
    <row r="24" spans="2:25" ht="12" customHeight="1">
      <c r="B24" s="60"/>
      <c r="C24" s="43"/>
      <c r="D24" s="43"/>
      <c r="E24" s="313" t="s">
        <v>195</v>
      </c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138"/>
      <c r="U24" s="197">
        <v>391165000</v>
      </c>
      <c r="V24" s="197">
        <v>376173013</v>
      </c>
      <c r="W24" s="197">
        <v>376173013</v>
      </c>
      <c r="X24" s="196">
        <f t="shared" si="0"/>
        <v>96.16734958393516</v>
      </c>
      <c r="Y24" s="56"/>
    </row>
    <row r="25" spans="2:25" ht="12" customHeight="1">
      <c r="B25" s="60"/>
      <c r="C25" s="43"/>
      <c r="D25" s="43"/>
      <c r="E25" s="313" t="s">
        <v>38</v>
      </c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138"/>
      <c r="U25" s="197">
        <v>2901379000</v>
      </c>
      <c r="V25" s="197">
        <v>2936651766</v>
      </c>
      <c r="W25" s="197">
        <v>2936651766</v>
      </c>
      <c r="X25" s="196">
        <f t="shared" si="0"/>
        <v>101.21572417805464</v>
      </c>
      <c r="Y25" s="56"/>
    </row>
    <row r="26" spans="2:25" ht="12" customHeight="1">
      <c r="B26" s="60"/>
      <c r="C26" s="43"/>
      <c r="D26" s="313" t="s">
        <v>96</v>
      </c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138"/>
      <c r="U26" s="63">
        <f>SUM(U27)</f>
        <v>6247250000</v>
      </c>
      <c r="V26" s="63">
        <f>SUM(V27)</f>
        <v>5978330083</v>
      </c>
      <c r="W26" s="63">
        <f>SUM(W27)</f>
        <v>5978330083</v>
      </c>
      <c r="X26" s="196">
        <f t="shared" si="0"/>
        <v>95.6953872984113</v>
      </c>
      <c r="Y26" s="56"/>
    </row>
    <row r="27" spans="2:25" ht="12" customHeight="1">
      <c r="B27" s="60"/>
      <c r="C27" s="43"/>
      <c r="D27" s="43"/>
      <c r="E27" s="313" t="s">
        <v>96</v>
      </c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138"/>
      <c r="U27" s="197">
        <v>6247250000</v>
      </c>
      <c r="V27" s="197">
        <v>5978330083</v>
      </c>
      <c r="W27" s="197">
        <v>5978330083</v>
      </c>
      <c r="X27" s="196">
        <f t="shared" si="0"/>
        <v>95.6953872984113</v>
      </c>
      <c r="Y27" s="56"/>
    </row>
    <row r="28" spans="2:25" ht="12" customHeight="1">
      <c r="B28" s="60"/>
      <c r="C28" s="43"/>
      <c r="D28" s="313" t="s">
        <v>40</v>
      </c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138"/>
      <c r="U28" s="63">
        <f>SUM(U29)</f>
        <v>1000</v>
      </c>
      <c r="V28" s="63">
        <f>SUM(V29)</f>
        <v>0</v>
      </c>
      <c r="W28" s="63">
        <f>SUM(W29)</f>
        <v>0</v>
      </c>
      <c r="X28" s="196">
        <f t="shared" si="0"/>
        <v>0</v>
      </c>
      <c r="Y28" s="56"/>
    </row>
    <row r="29" spans="2:25" ht="12" customHeight="1">
      <c r="B29" s="60"/>
      <c r="C29" s="43"/>
      <c r="D29" s="43"/>
      <c r="E29" s="313" t="s">
        <v>42</v>
      </c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138"/>
      <c r="U29" s="197">
        <v>1000</v>
      </c>
      <c r="V29" s="197">
        <v>0</v>
      </c>
      <c r="W29" s="197">
        <v>0</v>
      </c>
      <c r="X29" s="196">
        <f t="shared" si="0"/>
        <v>0</v>
      </c>
      <c r="Y29" s="56"/>
    </row>
    <row r="30" spans="2:25" ht="12" customHeight="1">
      <c r="B30" s="60"/>
      <c r="C30" s="43"/>
      <c r="D30" s="313" t="s">
        <v>44</v>
      </c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138"/>
      <c r="U30" s="63">
        <f>SUM(U31)</f>
        <v>12341111000</v>
      </c>
      <c r="V30" s="63">
        <f>SUM(V31)</f>
        <v>10501413085</v>
      </c>
      <c r="W30" s="63">
        <f>SUM(W31)</f>
        <v>10501413085</v>
      </c>
      <c r="X30" s="196">
        <f t="shared" si="0"/>
        <v>85.09293113885775</v>
      </c>
      <c r="Y30" s="56"/>
    </row>
    <row r="31" spans="2:25" ht="12" customHeight="1">
      <c r="B31" s="60"/>
      <c r="C31" s="43"/>
      <c r="D31" s="43"/>
      <c r="E31" s="313" t="s">
        <v>45</v>
      </c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138"/>
      <c r="U31" s="197">
        <v>12341111000</v>
      </c>
      <c r="V31" s="197">
        <v>10501413085</v>
      </c>
      <c r="W31" s="197">
        <v>10501413085</v>
      </c>
      <c r="X31" s="196">
        <f t="shared" si="0"/>
        <v>85.09293113885775</v>
      </c>
      <c r="Y31" s="56"/>
    </row>
    <row r="32" spans="2:25" ht="12" customHeight="1">
      <c r="B32" s="60"/>
      <c r="C32" s="43"/>
      <c r="D32" s="313" t="s">
        <v>47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138"/>
      <c r="U32" s="63">
        <f>SUM(U33)</f>
        <v>600001000</v>
      </c>
      <c r="V32" s="63">
        <f>SUM(V33)</f>
        <v>600001000</v>
      </c>
      <c r="W32" s="63">
        <f>SUM(W33)</f>
        <v>600001000</v>
      </c>
      <c r="X32" s="196">
        <f t="shared" si="0"/>
        <v>100</v>
      </c>
      <c r="Y32" s="56"/>
    </row>
    <row r="33" spans="2:25" ht="12" customHeight="1">
      <c r="B33" s="60"/>
      <c r="C33" s="43"/>
      <c r="D33" s="43"/>
      <c r="E33" s="313" t="s">
        <v>47</v>
      </c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138"/>
      <c r="U33" s="197">
        <v>600001000</v>
      </c>
      <c r="V33" s="197">
        <v>600001000</v>
      </c>
      <c r="W33" s="197">
        <v>600001000</v>
      </c>
      <c r="X33" s="196">
        <f t="shared" si="0"/>
        <v>100</v>
      </c>
      <c r="Y33" s="56"/>
    </row>
    <row r="34" spans="2:25" ht="12" customHeight="1">
      <c r="B34" s="60"/>
      <c r="C34" s="43"/>
      <c r="D34" s="313" t="s">
        <v>48</v>
      </c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138"/>
      <c r="U34" s="63">
        <f>SUM(U35:U37)</f>
        <v>96582000</v>
      </c>
      <c r="V34" s="63">
        <f>SUM(V35:V37)</f>
        <v>132649668</v>
      </c>
      <c r="W34" s="63">
        <f>SUM(W35:W37)</f>
        <v>107485246</v>
      </c>
      <c r="X34" s="196">
        <f t="shared" si="0"/>
        <v>111.28910770122798</v>
      </c>
      <c r="Y34" s="56"/>
    </row>
    <row r="35" spans="2:25" ht="12" customHeight="1">
      <c r="B35" s="60"/>
      <c r="C35" s="43"/>
      <c r="D35" s="43"/>
      <c r="E35" s="313" t="s">
        <v>49</v>
      </c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138"/>
      <c r="U35" s="197">
        <v>5000</v>
      </c>
      <c r="V35" s="197">
        <v>7679</v>
      </c>
      <c r="W35" s="197">
        <v>0</v>
      </c>
      <c r="X35" s="196">
        <f t="shared" si="0"/>
        <v>0</v>
      </c>
      <c r="Y35" s="56"/>
    </row>
    <row r="36" spans="2:25" ht="12" customHeight="1">
      <c r="B36" s="60"/>
      <c r="C36" s="43"/>
      <c r="D36" s="43"/>
      <c r="E36" s="313" t="s">
        <v>97</v>
      </c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138"/>
      <c r="U36" s="197">
        <v>1000</v>
      </c>
      <c r="V36" s="197">
        <v>789522</v>
      </c>
      <c r="W36" s="197">
        <v>789522</v>
      </c>
      <c r="X36" s="220">
        <f>W36/U36*100</f>
        <v>78952.20000000001</v>
      </c>
      <c r="Y36" s="56"/>
    </row>
    <row r="37" spans="2:25" ht="12" customHeight="1">
      <c r="B37" s="60"/>
      <c r="C37" s="43"/>
      <c r="D37" s="43"/>
      <c r="E37" s="313" t="s">
        <v>53</v>
      </c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138"/>
      <c r="U37" s="197">
        <v>96576000</v>
      </c>
      <c r="V37" s="197">
        <v>131852467</v>
      </c>
      <c r="W37" s="197">
        <v>106695724</v>
      </c>
      <c r="X37" s="196">
        <f>W37/U37*100</f>
        <v>110.47850811795892</v>
      </c>
      <c r="Y37" s="56"/>
    </row>
    <row r="38" spans="2:25" ht="14.25" customHeight="1">
      <c r="B38" s="60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138"/>
      <c r="U38" s="63"/>
      <c r="V38" s="63"/>
      <c r="W38" s="63"/>
      <c r="X38" s="198"/>
      <c r="Y38" s="46"/>
    </row>
    <row r="39" spans="2:25" s="141" customFormat="1" ht="14.25" customHeight="1">
      <c r="B39" s="60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138"/>
      <c r="U39" s="63"/>
      <c r="V39" s="63"/>
      <c r="W39" s="63"/>
      <c r="X39" s="185"/>
      <c r="Y39" s="55"/>
    </row>
    <row r="40" spans="2:25" ht="14.25" customHeight="1">
      <c r="B40" s="142"/>
      <c r="C40" s="312" t="s">
        <v>98</v>
      </c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144"/>
      <c r="U40" s="62">
        <f>SUM(U41,U63)</f>
        <v>36309808000</v>
      </c>
      <c r="V40" s="62">
        <f>SUM(V41,V63)</f>
        <v>36414160005</v>
      </c>
      <c r="W40" s="62">
        <f>SUM(W41,W63)</f>
        <v>35962119022</v>
      </c>
      <c r="X40" s="200">
        <f aca="true" t="shared" si="1" ref="X40:X70">W40/U40*100</f>
        <v>99.04243785040119</v>
      </c>
      <c r="Y40" s="56"/>
    </row>
    <row r="41" spans="2:25" ht="14.25" customHeight="1">
      <c r="B41" s="142"/>
      <c r="C41" s="312" t="s">
        <v>205</v>
      </c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144"/>
      <c r="U41" s="62">
        <f>SUM(U42,U44,U47,U49,U52,U54,U57,U59)</f>
        <v>36184779000</v>
      </c>
      <c r="V41" s="62">
        <f>SUM(V42,V44,V47,V49,V52,V54,V57,V59)</f>
        <v>36294378360</v>
      </c>
      <c r="W41" s="62">
        <f>SUM(W42,W44,W47,W49,W52,W54,W57,W59)</f>
        <v>35842337377</v>
      </c>
      <c r="X41" s="200">
        <f t="shared" si="1"/>
        <v>99.05363074623172</v>
      </c>
      <c r="Y41" s="56"/>
    </row>
    <row r="42" spans="2:25" ht="12" customHeight="1">
      <c r="B42" s="60"/>
      <c r="C42" s="43"/>
      <c r="D42" s="313" t="s">
        <v>99</v>
      </c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138"/>
      <c r="U42" s="63">
        <f>SUM(U43)</f>
        <v>6184812000</v>
      </c>
      <c r="V42" s="63">
        <f>SUM(V43)</f>
        <v>6632287968</v>
      </c>
      <c r="W42" s="63">
        <f>SUM(W43)</f>
        <v>6195564135</v>
      </c>
      <c r="X42" s="196">
        <f t="shared" si="1"/>
        <v>100.17384740231392</v>
      </c>
      <c r="Y42" s="56"/>
    </row>
    <row r="43" spans="2:25" ht="12" customHeight="1">
      <c r="B43" s="60"/>
      <c r="C43" s="43"/>
      <c r="D43" s="43"/>
      <c r="E43" s="313" t="s">
        <v>99</v>
      </c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138"/>
      <c r="U43" s="197">
        <v>6184812000</v>
      </c>
      <c r="V43" s="197">
        <v>6632287968</v>
      </c>
      <c r="W43" s="197">
        <v>6195564135</v>
      </c>
      <c r="X43" s="196">
        <f t="shared" si="1"/>
        <v>100.17384740231392</v>
      </c>
      <c r="Y43" s="56"/>
    </row>
    <row r="44" spans="2:25" ht="12" customHeight="1">
      <c r="B44" s="60"/>
      <c r="C44" s="43"/>
      <c r="D44" s="313" t="s">
        <v>32</v>
      </c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138"/>
      <c r="U44" s="63">
        <f>SUM(U45:U46)</f>
        <v>7953491000</v>
      </c>
      <c r="V44" s="63">
        <f>SUM(V45:V46)</f>
        <v>7949448470</v>
      </c>
      <c r="W44" s="63">
        <f>SUM(W45:W46)</f>
        <v>7949448470</v>
      </c>
      <c r="X44" s="196">
        <f t="shared" si="1"/>
        <v>99.94917288521481</v>
      </c>
      <c r="Y44" s="56"/>
    </row>
    <row r="45" spans="2:25" ht="12" customHeight="1">
      <c r="B45" s="60"/>
      <c r="C45" s="43"/>
      <c r="D45" s="43"/>
      <c r="E45" s="313" t="s">
        <v>33</v>
      </c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138"/>
      <c r="U45" s="197">
        <v>6256273000</v>
      </c>
      <c r="V45" s="197">
        <v>6232039384</v>
      </c>
      <c r="W45" s="197">
        <v>6232039384</v>
      </c>
      <c r="X45" s="196">
        <f t="shared" si="1"/>
        <v>99.61265091852609</v>
      </c>
      <c r="Y45" s="56"/>
    </row>
    <row r="46" spans="2:25" ht="12" customHeight="1">
      <c r="B46" s="60"/>
      <c r="C46" s="43"/>
      <c r="D46" s="43"/>
      <c r="E46" s="313" t="s">
        <v>34</v>
      </c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138"/>
      <c r="U46" s="197">
        <v>1697218000</v>
      </c>
      <c r="V46" s="197">
        <v>1717409086</v>
      </c>
      <c r="W46" s="197">
        <v>1717409086</v>
      </c>
      <c r="X46" s="196">
        <f t="shared" si="1"/>
        <v>101.18965778114537</v>
      </c>
      <c r="Y46" s="56"/>
    </row>
    <row r="47" spans="2:25" ht="12" customHeight="1">
      <c r="B47" s="60"/>
      <c r="C47" s="43"/>
      <c r="D47" s="313" t="s">
        <v>100</v>
      </c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138"/>
      <c r="U47" s="63">
        <f>SUM(U48)</f>
        <v>10556013000</v>
      </c>
      <c r="V47" s="63">
        <f>SUM(V48)</f>
        <v>10421090297</v>
      </c>
      <c r="W47" s="63">
        <f>SUM(W48)</f>
        <v>10421090297</v>
      </c>
      <c r="X47" s="196">
        <f t="shared" si="1"/>
        <v>98.72184031035202</v>
      </c>
      <c r="Y47" s="56"/>
    </row>
    <row r="48" spans="2:25" ht="12" customHeight="1">
      <c r="B48" s="60"/>
      <c r="C48" s="43"/>
      <c r="D48" s="43"/>
      <c r="E48" s="313" t="s">
        <v>100</v>
      </c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138"/>
      <c r="U48" s="197">
        <v>10556013000</v>
      </c>
      <c r="V48" s="197">
        <v>10421090297</v>
      </c>
      <c r="W48" s="197">
        <v>10421090297</v>
      </c>
      <c r="X48" s="196">
        <f t="shared" si="1"/>
        <v>98.72184031035202</v>
      </c>
      <c r="Y48" s="56"/>
    </row>
    <row r="49" spans="2:25" ht="12" customHeight="1">
      <c r="B49" s="60"/>
      <c r="C49" s="43"/>
      <c r="D49" s="313" t="s">
        <v>101</v>
      </c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138"/>
      <c r="U49" s="63">
        <f>SUM(U50:U51)</f>
        <v>5292064000</v>
      </c>
      <c r="V49" s="63">
        <f>SUM(V50:V51)</f>
        <v>5317114230</v>
      </c>
      <c r="W49" s="63">
        <f>SUM(W50:W51)</f>
        <v>5317114230</v>
      </c>
      <c r="X49" s="196">
        <f t="shared" si="1"/>
        <v>100.47335463063183</v>
      </c>
      <c r="Y49" s="56"/>
    </row>
    <row r="50" spans="2:25" ht="12" customHeight="1">
      <c r="B50" s="60"/>
      <c r="C50" s="43"/>
      <c r="D50" s="43"/>
      <c r="E50" s="313" t="s">
        <v>37</v>
      </c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138"/>
      <c r="U50" s="197">
        <v>5126592000</v>
      </c>
      <c r="V50" s="197">
        <v>5151640687</v>
      </c>
      <c r="W50" s="197">
        <v>5151640687</v>
      </c>
      <c r="X50" s="196">
        <f t="shared" si="1"/>
        <v>100.48860309148846</v>
      </c>
      <c r="Y50" s="56"/>
    </row>
    <row r="51" spans="2:25" ht="12" customHeight="1">
      <c r="B51" s="60"/>
      <c r="C51" s="43"/>
      <c r="D51" s="43"/>
      <c r="E51" s="313" t="s">
        <v>38</v>
      </c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138"/>
      <c r="U51" s="197">
        <v>165472000</v>
      </c>
      <c r="V51" s="197">
        <v>165473543</v>
      </c>
      <c r="W51" s="197">
        <v>165473543</v>
      </c>
      <c r="X51" s="196">
        <f t="shared" si="1"/>
        <v>100.00093248404565</v>
      </c>
      <c r="Y51" s="56"/>
    </row>
    <row r="52" spans="2:25" ht="12" customHeight="1">
      <c r="B52" s="60"/>
      <c r="C52" s="43"/>
      <c r="D52" s="313" t="s">
        <v>40</v>
      </c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138"/>
      <c r="U52" s="63">
        <f>SUM(U53)</f>
        <v>3360000</v>
      </c>
      <c r="V52" s="63">
        <f>SUM(V53)</f>
        <v>3438603</v>
      </c>
      <c r="W52" s="63">
        <f>SUM(W53)</f>
        <v>3438603</v>
      </c>
      <c r="X52" s="196">
        <f t="shared" si="1"/>
        <v>102.339375</v>
      </c>
      <c r="Y52" s="56"/>
    </row>
    <row r="53" spans="2:25" ht="12" customHeight="1">
      <c r="B53" s="60"/>
      <c r="C53" s="43"/>
      <c r="D53" s="43"/>
      <c r="E53" s="313" t="s">
        <v>41</v>
      </c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138"/>
      <c r="U53" s="197">
        <v>3360000</v>
      </c>
      <c r="V53" s="197">
        <v>3438603</v>
      </c>
      <c r="W53" s="197">
        <v>3438603</v>
      </c>
      <c r="X53" s="196">
        <f t="shared" si="1"/>
        <v>102.339375</v>
      </c>
      <c r="Y53" s="56"/>
    </row>
    <row r="54" spans="2:25" ht="12" customHeight="1">
      <c r="B54" s="60"/>
      <c r="C54" s="43"/>
      <c r="D54" s="313" t="s">
        <v>44</v>
      </c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138"/>
      <c r="U54" s="63">
        <f>SUM(U55:U56)</f>
        <v>6179529000</v>
      </c>
      <c r="V54" s="63">
        <f>SUM(V55:V56)</f>
        <v>5939277644</v>
      </c>
      <c r="W54" s="63">
        <f>SUM(W55:W56)</f>
        <v>5939277644</v>
      </c>
      <c r="X54" s="196">
        <f t="shared" si="1"/>
        <v>96.11214129750019</v>
      </c>
      <c r="Y54" s="56"/>
    </row>
    <row r="55" spans="2:25" ht="12" customHeight="1">
      <c r="B55" s="60"/>
      <c r="C55" s="43"/>
      <c r="D55" s="43"/>
      <c r="E55" s="313" t="s">
        <v>102</v>
      </c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138"/>
      <c r="U55" s="197">
        <v>4862808000</v>
      </c>
      <c r="V55" s="197">
        <v>4779233187</v>
      </c>
      <c r="W55" s="197">
        <v>4779233187</v>
      </c>
      <c r="X55" s="196">
        <f>W55/U55*100</f>
        <v>98.28134664169345</v>
      </c>
      <c r="Y55" s="56"/>
    </row>
    <row r="56" spans="2:25" ht="12" customHeight="1">
      <c r="B56" s="60"/>
      <c r="C56" s="43"/>
      <c r="D56" s="43"/>
      <c r="E56" s="313" t="s">
        <v>46</v>
      </c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138"/>
      <c r="U56" s="197">
        <v>1316721000</v>
      </c>
      <c r="V56" s="197">
        <v>1160044457</v>
      </c>
      <c r="W56" s="197">
        <v>1160044457</v>
      </c>
      <c r="X56" s="196">
        <f>W56/U56*100</f>
        <v>88.10100674326604</v>
      </c>
      <c r="Y56" s="56"/>
    </row>
    <row r="57" spans="2:25" ht="12" customHeight="1">
      <c r="B57" s="60"/>
      <c r="C57" s="43"/>
      <c r="D57" s="313" t="s">
        <v>103</v>
      </c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138"/>
      <c r="U57" s="63">
        <f>SUM(U58)</f>
        <v>11837000</v>
      </c>
      <c r="V57" s="63">
        <f>SUM(V58)</f>
        <v>11837988</v>
      </c>
      <c r="W57" s="63">
        <f>SUM(W58)</f>
        <v>11837988</v>
      </c>
      <c r="X57" s="196">
        <f t="shared" si="1"/>
        <v>100.0083467094703</v>
      </c>
      <c r="Y57" s="56"/>
    </row>
    <row r="58" spans="2:25" ht="14.25" customHeight="1">
      <c r="B58" s="60"/>
      <c r="C58" s="43"/>
      <c r="D58" s="43"/>
      <c r="E58" s="313" t="s">
        <v>103</v>
      </c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138"/>
      <c r="U58" s="197">
        <v>11837000</v>
      </c>
      <c r="V58" s="197">
        <v>11837988</v>
      </c>
      <c r="W58" s="197">
        <v>11837988</v>
      </c>
      <c r="X58" s="196">
        <f t="shared" si="1"/>
        <v>100.0083467094703</v>
      </c>
      <c r="Y58" s="56"/>
    </row>
    <row r="59" spans="2:25" ht="12" customHeight="1">
      <c r="B59" s="60"/>
      <c r="C59" s="43"/>
      <c r="D59" s="313" t="s">
        <v>48</v>
      </c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138"/>
      <c r="U59" s="63">
        <f>SUM(U60:U62)</f>
        <v>3673000</v>
      </c>
      <c r="V59" s="63">
        <f>SUM(V60:V62)</f>
        <v>19883160</v>
      </c>
      <c r="W59" s="63">
        <f>SUM(W60:W62)</f>
        <v>4566010</v>
      </c>
      <c r="X59" s="196">
        <f t="shared" si="1"/>
        <v>124.3128233052001</v>
      </c>
      <c r="Y59" s="56"/>
    </row>
    <row r="60" spans="2:25" ht="13.5" customHeight="1">
      <c r="B60" s="60"/>
      <c r="C60" s="43"/>
      <c r="D60" s="43"/>
      <c r="E60" s="313" t="s">
        <v>224</v>
      </c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138"/>
      <c r="U60" s="197">
        <v>2000</v>
      </c>
      <c r="V60" s="197">
        <v>0</v>
      </c>
      <c r="W60" s="197">
        <v>0</v>
      </c>
      <c r="X60" s="196">
        <f t="shared" si="1"/>
        <v>0</v>
      </c>
      <c r="Y60" s="56"/>
    </row>
    <row r="61" spans="2:25" ht="12.75" customHeight="1">
      <c r="B61" s="60"/>
      <c r="C61" s="43"/>
      <c r="D61" s="43"/>
      <c r="E61" s="313" t="s">
        <v>97</v>
      </c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138"/>
      <c r="U61" s="197">
        <v>129000</v>
      </c>
      <c r="V61" s="197">
        <v>0</v>
      </c>
      <c r="W61" s="197">
        <v>0</v>
      </c>
      <c r="X61" s="196">
        <f t="shared" si="1"/>
        <v>0</v>
      </c>
      <c r="Y61" s="56"/>
    </row>
    <row r="62" spans="2:25" ht="13.5" customHeight="1">
      <c r="B62" s="60"/>
      <c r="C62" s="43"/>
      <c r="D62" s="43"/>
      <c r="E62" s="313" t="s">
        <v>53</v>
      </c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138"/>
      <c r="U62" s="197">
        <v>3542000</v>
      </c>
      <c r="V62" s="197">
        <v>19883160</v>
      </c>
      <c r="W62" s="197">
        <v>4566010</v>
      </c>
      <c r="X62" s="196">
        <f t="shared" si="1"/>
        <v>128.91050254093733</v>
      </c>
      <c r="Y62" s="56"/>
    </row>
    <row r="63" spans="2:25" ht="14.25" customHeight="1">
      <c r="B63" s="60"/>
      <c r="C63" s="312" t="s">
        <v>206</v>
      </c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144"/>
      <c r="U63" s="62">
        <f>SUM(U64,U66,U68)</f>
        <v>125029000</v>
      </c>
      <c r="V63" s="62">
        <f>SUM(V64,V66,V68)</f>
        <v>119781645</v>
      </c>
      <c r="W63" s="62">
        <f>SUM(W64,W66,W68)</f>
        <v>119781645</v>
      </c>
      <c r="X63" s="200">
        <f t="shared" si="1"/>
        <v>95.8030896831935</v>
      </c>
      <c r="Y63" s="56"/>
    </row>
    <row r="64" spans="2:25" ht="12" customHeight="1">
      <c r="B64" s="60"/>
      <c r="C64" s="43"/>
      <c r="D64" s="313" t="s">
        <v>207</v>
      </c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138"/>
      <c r="U64" s="197">
        <f>SUM(U65)</f>
        <v>64999000</v>
      </c>
      <c r="V64" s="197">
        <f>SUM(V65)</f>
        <v>69640247</v>
      </c>
      <c r="W64" s="197">
        <f>SUM(W65)</f>
        <v>69640247</v>
      </c>
      <c r="X64" s="196">
        <f t="shared" si="1"/>
        <v>107.14048985369004</v>
      </c>
      <c r="Y64" s="56"/>
    </row>
    <row r="65" spans="2:25" ht="12.75" customHeight="1">
      <c r="B65" s="60"/>
      <c r="C65" s="43"/>
      <c r="D65" s="43"/>
      <c r="E65" s="313" t="s">
        <v>214</v>
      </c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138"/>
      <c r="U65" s="197">
        <v>64999000</v>
      </c>
      <c r="V65" s="197">
        <v>69640247</v>
      </c>
      <c r="W65" s="197">
        <v>69640247</v>
      </c>
      <c r="X65" s="196">
        <f t="shared" si="1"/>
        <v>107.14048985369004</v>
      </c>
      <c r="Y65" s="56"/>
    </row>
    <row r="66" spans="2:25" ht="12" customHeight="1">
      <c r="B66" s="60"/>
      <c r="C66" s="43"/>
      <c r="D66" s="313" t="s">
        <v>44</v>
      </c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138"/>
      <c r="U66" s="197">
        <f>SUM(U67)</f>
        <v>54628000</v>
      </c>
      <c r="V66" s="197">
        <f>SUM(V67)</f>
        <v>44720332</v>
      </c>
      <c r="W66" s="197">
        <f>SUM(W67)</f>
        <v>44720332</v>
      </c>
      <c r="X66" s="196">
        <f t="shared" si="1"/>
        <v>81.86338873837592</v>
      </c>
      <c r="Y66" s="56"/>
    </row>
    <row r="67" spans="2:25" ht="12" customHeight="1">
      <c r="B67" s="60"/>
      <c r="C67" s="43"/>
      <c r="D67" s="43"/>
      <c r="E67" s="313" t="s">
        <v>45</v>
      </c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138"/>
      <c r="U67" s="197">
        <v>54628000</v>
      </c>
      <c r="V67" s="197">
        <v>44720332</v>
      </c>
      <c r="W67" s="197">
        <v>44720332</v>
      </c>
      <c r="X67" s="196">
        <f t="shared" si="1"/>
        <v>81.86338873837592</v>
      </c>
      <c r="Y67" s="56"/>
    </row>
    <row r="68" spans="2:25" ht="12" customHeight="1">
      <c r="B68" s="60"/>
      <c r="C68" s="43"/>
      <c r="D68" s="313" t="s">
        <v>48</v>
      </c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138"/>
      <c r="U68" s="197">
        <f>SUM(U70,U69)</f>
        <v>5402000</v>
      </c>
      <c r="V68" s="197">
        <f>SUM(V70,V69)</f>
        <v>5421066</v>
      </c>
      <c r="W68" s="197">
        <f>SUM(W70,W69)</f>
        <v>5421066</v>
      </c>
      <c r="X68" s="196">
        <f t="shared" si="1"/>
        <v>100.35294335431321</v>
      </c>
      <c r="Y68" s="56"/>
    </row>
    <row r="69" spans="2:25" ht="12" customHeight="1">
      <c r="B69" s="60"/>
      <c r="C69" s="43"/>
      <c r="D69" s="43"/>
      <c r="E69" s="313" t="s">
        <v>268</v>
      </c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138"/>
      <c r="U69" s="197">
        <v>1000</v>
      </c>
      <c r="V69" s="197">
        <v>2647</v>
      </c>
      <c r="W69" s="197">
        <v>2647</v>
      </c>
      <c r="X69" s="196">
        <f t="shared" si="1"/>
        <v>264.7</v>
      </c>
      <c r="Y69" s="56"/>
    </row>
    <row r="70" spans="2:25" ht="12" customHeight="1">
      <c r="B70" s="60"/>
      <c r="C70" s="43"/>
      <c r="D70" s="43"/>
      <c r="E70" s="313" t="s">
        <v>53</v>
      </c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138"/>
      <c r="U70" s="197">
        <v>5401000</v>
      </c>
      <c r="V70" s="197">
        <v>5418419</v>
      </c>
      <c r="W70" s="197">
        <v>5418419</v>
      </c>
      <c r="X70" s="196">
        <f t="shared" si="1"/>
        <v>100.32251434919459</v>
      </c>
      <c r="Y70" s="56"/>
    </row>
    <row r="71" spans="2:25" ht="14.25" customHeight="1">
      <c r="B71" s="59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64"/>
      <c r="U71" s="72"/>
      <c r="V71" s="72"/>
      <c r="W71" s="72"/>
      <c r="X71" s="73"/>
      <c r="Y71" s="56"/>
    </row>
    <row r="72" spans="2:25" ht="12" customHeight="1">
      <c r="B72" s="315" t="s">
        <v>3</v>
      </c>
      <c r="C72" s="315"/>
      <c r="D72" s="315"/>
      <c r="E72" s="67" t="s">
        <v>240</v>
      </c>
      <c r="F72" s="240" t="s">
        <v>217</v>
      </c>
      <c r="I72" s="68"/>
      <c r="J72" s="68"/>
      <c r="K72" s="68"/>
      <c r="L72" s="68"/>
      <c r="M72" s="68"/>
      <c r="N72" s="68"/>
      <c r="O72" s="68"/>
      <c r="P72" s="43"/>
      <c r="Q72" s="43"/>
      <c r="R72" s="43"/>
      <c r="S72" s="43"/>
      <c r="T72" s="60"/>
      <c r="U72" s="46"/>
      <c r="V72" s="46"/>
      <c r="W72" s="46"/>
      <c r="X72" s="46"/>
      <c r="Y72" s="46"/>
    </row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</sheetData>
  <sheetProtection/>
  <mergeCells count="64">
    <mergeCell ref="E20:S20"/>
    <mergeCell ref="E50:S50"/>
    <mergeCell ref="D52:S52"/>
    <mergeCell ref="E51:S51"/>
    <mergeCell ref="D54:S54"/>
    <mergeCell ref="D14:S14"/>
    <mergeCell ref="E25:S25"/>
    <mergeCell ref="D26:S26"/>
    <mergeCell ref="D42:S42"/>
    <mergeCell ref="E43:S43"/>
    <mergeCell ref="C41:S41"/>
    <mergeCell ref="E15:S15"/>
    <mergeCell ref="E17:S17"/>
    <mergeCell ref="E18:S18"/>
    <mergeCell ref="D19:S19"/>
    <mergeCell ref="E65:S65"/>
    <mergeCell ref="E60:S60"/>
    <mergeCell ref="E61:S61"/>
    <mergeCell ref="D59:S59"/>
    <mergeCell ref="D49:S49"/>
    <mergeCell ref="C40:S40"/>
    <mergeCell ref="E48:S48"/>
    <mergeCell ref="D57:S57"/>
    <mergeCell ref="E58:S58"/>
    <mergeCell ref="B3:X3"/>
    <mergeCell ref="B5:T6"/>
    <mergeCell ref="U5:X5"/>
    <mergeCell ref="C9:S9"/>
    <mergeCell ref="B72:D72"/>
    <mergeCell ref="E55:S55"/>
    <mergeCell ref="D68:S68"/>
    <mergeCell ref="E70:S70"/>
    <mergeCell ref="C63:S63"/>
    <mergeCell ref="D64:S64"/>
    <mergeCell ref="D10:S10"/>
    <mergeCell ref="E53:S53"/>
    <mergeCell ref="E37:S37"/>
    <mergeCell ref="E11:S11"/>
    <mergeCell ref="D12:S12"/>
    <mergeCell ref="E13:S13"/>
    <mergeCell ref="D21:S21"/>
    <mergeCell ref="E22:S22"/>
    <mergeCell ref="D16:S16"/>
    <mergeCell ref="E46:S46"/>
    <mergeCell ref="D66:S66"/>
    <mergeCell ref="E56:S56"/>
    <mergeCell ref="D23:S23"/>
    <mergeCell ref="E24:S24"/>
    <mergeCell ref="E35:S35"/>
    <mergeCell ref="E36:S36"/>
    <mergeCell ref="E33:S33"/>
    <mergeCell ref="E45:S45"/>
    <mergeCell ref="D44:S44"/>
    <mergeCell ref="D47:S47"/>
    <mergeCell ref="E69:S69"/>
    <mergeCell ref="E27:S27"/>
    <mergeCell ref="D28:S28"/>
    <mergeCell ref="D34:S34"/>
    <mergeCell ref="E29:S29"/>
    <mergeCell ref="D30:S30"/>
    <mergeCell ref="E31:S31"/>
    <mergeCell ref="D32:S32"/>
    <mergeCell ref="E67:S67"/>
    <mergeCell ref="E62:S62"/>
  </mergeCells>
  <printOptions horizontalCentered="1"/>
  <pageMargins left="0.4724409448818898" right="0.4724409448818898" top="0.7086614173228347" bottom="0.3937007874015748" header="0" footer="0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Y62"/>
  <sheetViews>
    <sheetView workbookViewId="0" topLeftCell="A1">
      <selection activeCell="B3" sqref="B3:X3"/>
    </sheetView>
  </sheetViews>
  <sheetFormatPr defaultColWidth="9.00390625" defaultRowHeight="13.5"/>
  <cols>
    <col min="1" max="20" width="1.625" style="69" customWidth="1"/>
    <col min="21" max="24" width="16.875" style="69" customWidth="1"/>
    <col min="25" max="25" width="1.625" style="69" customWidth="1"/>
    <col min="26" max="16384" width="9.00390625" style="69" customWidth="1"/>
  </cols>
  <sheetData>
    <row r="1" ht="10.5" customHeight="1">
      <c r="Y1" s="236" t="s">
        <v>320</v>
      </c>
    </row>
    <row r="2" ht="9" customHeight="1"/>
    <row r="3" spans="2:24" s="134" customFormat="1" ht="15" customHeight="1">
      <c r="B3" s="318" t="s">
        <v>246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</row>
    <row r="4" spans="3:25" ht="9" customHeight="1"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</row>
    <row r="5" spans="2:25" ht="18" customHeight="1">
      <c r="B5" s="307" t="s">
        <v>173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7" t="s">
        <v>174</v>
      </c>
      <c r="V5" s="308"/>
      <c r="W5" s="308"/>
      <c r="X5" s="311"/>
      <c r="Y5" s="60"/>
    </row>
    <row r="6" spans="2:25" ht="18" customHeight="1">
      <c r="B6" s="309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135" t="s">
        <v>181</v>
      </c>
      <c r="V6" s="136" t="s">
        <v>137</v>
      </c>
      <c r="W6" s="136" t="s">
        <v>186</v>
      </c>
      <c r="X6" s="137" t="s">
        <v>187</v>
      </c>
      <c r="Y6" s="43"/>
    </row>
    <row r="7" spans="2:25" ht="12" customHeight="1">
      <c r="B7" s="60"/>
      <c r="C7" s="60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138"/>
      <c r="U7" s="139" t="s">
        <v>190</v>
      </c>
      <c r="V7" s="140" t="s">
        <v>241</v>
      </c>
      <c r="W7" s="140" t="s">
        <v>241</v>
      </c>
      <c r="X7" s="140" t="s">
        <v>242</v>
      </c>
      <c r="Y7" s="61"/>
    </row>
    <row r="8" spans="2:25" ht="6.75" customHeight="1">
      <c r="B8" s="60"/>
      <c r="C8" s="60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138"/>
      <c r="U8" s="140"/>
      <c r="V8" s="140"/>
      <c r="W8" s="140"/>
      <c r="X8" s="140"/>
      <c r="Y8" s="61"/>
    </row>
    <row r="9" spans="2:25" ht="13.5" customHeight="1">
      <c r="B9" s="60"/>
      <c r="C9" s="312" t="s">
        <v>257</v>
      </c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144"/>
      <c r="U9" s="204">
        <f>SUM(U10,U12,U14,U17,U19,U21)</f>
        <v>11553189000</v>
      </c>
      <c r="V9" s="204">
        <f>SUM(V10,V12,V14,V17,V19,V21)</f>
        <v>11571734236</v>
      </c>
      <c r="W9" s="204">
        <f>SUM(W10,W12,W14,W17,W19,W21)</f>
        <v>11494846536</v>
      </c>
      <c r="X9" s="200">
        <f aca="true" t="shared" si="0" ref="X9:X25">W9/U9*100</f>
        <v>99.49500987130047</v>
      </c>
      <c r="Y9" s="61"/>
    </row>
    <row r="10" spans="2:25" ht="13.5" customHeight="1">
      <c r="B10" s="60"/>
      <c r="C10" s="60"/>
      <c r="D10" s="313" t="s">
        <v>258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138"/>
      <c r="U10" s="63">
        <f>SUM(U11)</f>
        <v>5659970000</v>
      </c>
      <c r="V10" s="63">
        <f>SUM(V11)</f>
        <v>5731248778</v>
      </c>
      <c r="W10" s="63">
        <f>SUM(W11)</f>
        <v>5654361078</v>
      </c>
      <c r="X10" s="196">
        <f t="shared" si="0"/>
        <v>99.90090191290767</v>
      </c>
      <c r="Y10" s="61"/>
    </row>
    <row r="11" spans="2:25" ht="13.5" customHeight="1">
      <c r="B11" s="60"/>
      <c r="C11" s="60"/>
      <c r="D11" s="43"/>
      <c r="E11" s="313" t="s">
        <v>258</v>
      </c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138"/>
      <c r="U11" s="197">
        <v>5659970000</v>
      </c>
      <c r="V11" s="197">
        <v>5731248778</v>
      </c>
      <c r="W11" s="197">
        <v>5654361078</v>
      </c>
      <c r="X11" s="196">
        <f t="shared" si="0"/>
        <v>99.90090191290767</v>
      </c>
      <c r="Y11" s="61"/>
    </row>
    <row r="12" spans="2:25" ht="13.5" customHeight="1">
      <c r="B12" s="60"/>
      <c r="C12" s="60"/>
      <c r="D12" s="313" t="s">
        <v>259</v>
      </c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138"/>
      <c r="U12" s="63">
        <f>SUM(U13)</f>
        <v>1000</v>
      </c>
      <c r="V12" s="63">
        <f>SUM(V13)</f>
        <v>1500</v>
      </c>
      <c r="W12" s="63">
        <f>SUM(W13)</f>
        <v>1500</v>
      </c>
      <c r="X12" s="196">
        <f t="shared" si="0"/>
        <v>150</v>
      </c>
      <c r="Y12" s="61"/>
    </row>
    <row r="13" spans="2:25" ht="13.5" customHeight="1">
      <c r="B13" s="60"/>
      <c r="C13" s="60"/>
      <c r="D13" s="43"/>
      <c r="E13" s="313" t="s">
        <v>260</v>
      </c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138"/>
      <c r="U13" s="197">
        <v>1000</v>
      </c>
      <c r="V13" s="197">
        <v>1500</v>
      </c>
      <c r="W13" s="197">
        <v>1500</v>
      </c>
      <c r="X13" s="196">
        <f t="shared" si="0"/>
        <v>150</v>
      </c>
      <c r="Y13" s="61"/>
    </row>
    <row r="14" spans="2:25" ht="13.5" customHeight="1">
      <c r="B14" s="60"/>
      <c r="C14" s="60"/>
      <c r="D14" s="313" t="s">
        <v>261</v>
      </c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138"/>
      <c r="U14" s="63">
        <f>SUM(U15:U16)</f>
        <v>298616000</v>
      </c>
      <c r="V14" s="63">
        <f>SUM(V15:V16)</f>
        <v>299048180</v>
      </c>
      <c r="W14" s="63">
        <f>SUM(W15:W16)</f>
        <v>299048180</v>
      </c>
      <c r="X14" s="196">
        <f t="shared" si="0"/>
        <v>100.14472767701663</v>
      </c>
      <c r="Y14" s="61"/>
    </row>
    <row r="15" spans="2:25" ht="13.5" customHeight="1">
      <c r="B15" s="60"/>
      <c r="C15" s="60"/>
      <c r="D15" s="43"/>
      <c r="E15" s="313" t="s">
        <v>262</v>
      </c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138"/>
      <c r="U15" s="197">
        <v>298616000</v>
      </c>
      <c r="V15" s="197">
        <v>298744180</v>
      </c>
      <c r="W15" s="197">
        <v>298744180</v>
      </c>
      <c r="X15" s="196">
        <f t="shared" si="0"/>
        <v>100.04292469258178</v>
      </c>
      <c r="Y15" s="61"/>
    </row>
    <row r="16" spans="2:25" ht="13.5" customHeight="1">
      <c r="B16" s="60"/>
      <c r="C16" s="60"/>
      <c r="D16" s="43"/>
      <c r="E16" s="313" t="s">
        <v>263</v>
      </c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138"/>
      <c r="U16" s="197">
        <v>0</v>
      </c>
      <c r="V16" s="197">
        <v>304000</v>
      </c>
      <c r="W16" s="197">
        <v>304000</v>
      </c>
      <c r="X16" s="196">
        <v>0</v>
      </c>
      <c r="Y16" s="61"/>
    </row>
    <row r="17" spans="2:25" ht="13.5" customHeight="1">
      <c r="B17" s="60"/>
      <c r="C17" s="60"/>
      <c r="D17" s="313" t="s">
        <v>264</v>
      </c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138"/>
      <c r="U17" s="63">
        <f>SUM(U18)</f>
        <v>5518778000</v>
      </c>
      <c r="V17" s="63">
        <f>SUM(V18)</f>
        <v>5456572732</v>
      </c>
      <c r="W17" s="63">
        <f>SUM(W18)</f>
        <v>5456572732</v>
      </c>
      <c r="X17" s="196">
        <f t="shared" si="0"/>
        <v>98.8728434446901</v>
      </c>
      <c r="Y17" s="61"/>
    </row>
    <row r="18" spans="2:25" ht="13.5" customHeight="1">
      <c r="B18" s="60"/>
      <c r="C18" s="60"/>
      <c r="D18" s="43"/>
      <c r="E18" s="313" t="s">
        <v>265</v>
      </c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138"/>
      <c r="U18" s="197">
        <v>5518778000</v>
      </c>
      <c r="V18" s="197">
        <v>5456572732</v>
      </c>
      <c r="W18" s="197">
        <v>5456572732</v>
      </c>
      <c r="X18" s="196">
        <f t="shared" si="0"/>
        <v>98.8728434446901</v>
      </c>
      <c r="Y18" s="61"/>
    </row>
    <row r="19" spans="2:25" ht="13.5" customHeight="1">
      <c r="B19" s="60"/>
      <c r="C19" s="60"/>
      <c r="D19" s="313" t="s">
        <v>294</v>
      </c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138"/>
      <c r="U19" s="63">
        <f>SUM(U20)</f>
        <v>20200000</v>
      </c>
      <c r="V19" s="63">
        <f>SUM(V20)</f>
        <v>20200000</v>
      </c>
      <c r="W19" s="63">
        <f>SUM(W20)</f>
        <v>20200000</v>
      </c>
      <c r="X19" s="196">
        <v>100</v>
      </c>
      <c r="Y19" s="61"/>
    </row>
    <row r="20" spans="2:25" ht="13.5" customHeight="1">
      <c r="B20" s="60"/>
      <c r="C20" s="60"/>
      <c r="D20" s="43"/>
      <c r="E20" s="313" t="s">
        <v>294</v>
      </c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138"/>
      <c r="U20" s="197">
        <v>20200000</v>
      </c>
      <c r="V20" s="197">
        <v>20200000</v>
      </c>
      <c r="W20" s="197">
        <v>20200000</v>
      </c>
      <c r="X20" s="196">
        <v>100</v>
      </c>
      <c r="Y20" s="61"/>
    </row>
    <row r="21" spans="2:25" ht="13.5" customHeight="1">
      <c r="B21" s="60"/>
      <c r="C21" s="60"/>
      <c r="D21" s="313" t="s">
        <v>266</v>
      </c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138"/>
      <c r="U21" s="63">
        <f>SUM(U22:U25)</f>
        <v>55624000</v>
      </c>
      <c r="V21" s="63">
        <f>SUM(V22:V25)</f>
        <v>64663046</v>
      </c>
      <c r="W21" s="63">
        <f>SUM(W22:W25)</f>
        <v>64663046</v>
      </c>
      <c r="X21" s="196">
        <f t="shared" si="0"/>
        <v>116.25026247662879</v>
      </c>
      <c r="Y21" s="61"/>
    </row>
    <row r="22" spans="2:25" ht="13.5" customHeight="1">
      <c r="B22" s="60"/>
      <c r="C22" s="60"/>
      <c r="D22" s="43"/>
      <c r="E22" s="313" t="s">
        <v>267</v>
      </c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138"/>
      <c r="U22" s="197">
        <v>2000</v>
      </c>
      <c r="V22" s="197">
        <v>0</v>
      </c>
      <c r="W22" s="197">
        <v>0</v>
      </c>
      <c r="X22" s="196">
        <f t="shared" si="0"/>
        <v>0</v>
      </c>
      <c r="Y22" s="61"/>
    </row>
    <row r="23" spans="2:25" ht="13.5" customHeight="1">
      <c r="B23" s="60"/>
      <c r="C23" s="60"/>
      <c r="D23" s="43"/>
      <c r="E23" s="313" t="s">
        <v>296</v>
      </c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138"/>
      <c r="U23" s="197">
        <v>1000</v>
      </c>
      <c r="V23" s="197">
        <v>0</v>
      </c>
      <c r="W23" s="197">
        <v>0</v>
      </c>
      <c r="X23" s="196">
        <f t="shared" si="0"/>
        <v>0</v>
      </c>
      <c r="Y23" s="61"/>
    </row>
    <row r="24" spans="2:25" ht="13.5" customHeight="1">
      <c r="B24" s="60"/>
      <c r="C24" s="60"/>
      <c r="D24" s="43"/>
      <c r="E24" s="313" t="s">
        <v>268</v>
      </c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138"/>
      <c r="U24" s="197">
        <v>1000</v>
      </c>
      <c r="V24" s="197">
        <v>308552</v>
      </c>
      <c r="W24" s="197">
        <v>308552</v>
      </c>
      <c r="X24" s="220">
        <f t="shared" si="0"/>
        <v>30855.2</v>
      </c>
      <c r="Y24" s="61"/>
    </row>
    <row r="25" spans="2:25" ht="13.5" customHeight="1">
      <c r="B25" s="60"/>
      <c r="C25" s="60"/>
      <c r="D25" s="43"/>
      <c r="E25" s="313" t="s">
        <v>269</v>
      </c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138"/>
      <c r="U25" s="197">
        <v>55620000</v>
      </c>
      <c r="V25" s="197">
        <v>64354494</v>
      </c>
      <c r="W25" s="197">
        <v>64354494</v>
      </c>
      <c r="X25" s="196">
        <f t="shared" si="0"/>
        <v>115.70387270765912</v>
      </c>
      <c r="Y25" s="61"/>
    </row>
    <row r="26" spans="2:25" ht="13.5" customHeight="1">
      <c r="B26" s="60"/>
      <c r="C26" s="6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138"/>
      <c r="U26" s="140"/>
      <c r="V26" s="140"/>
      <c r="W26" s="140"/>
      <c r="X26" s="140"/>
      <c r="Y26" s="61"/>
    </row>
    <row r="27" spans="2:25" s="141" customFormat="1" ht="13.5" customHeight="1">
      <c r="B27" s="142"/>
      <c r="C27" s="312" t="s">
        <v>104</v>
      </c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144"/>
      <c r="U27" s="62">
        <f>SUM(U28,U30,U32,U34,U36,U38)</f>
        <v>64109000</v>
      </c>
      <c r="V27" s="62">
        <f>SUM(V28,V30,V32,V34,V36,V38)</f>
        <v>37356325</v>
      </c>
      <c r="W27" s="62">
        <f>SUM(W28,W30,W32,W34,W36,W38)</f>
        <v>37356325</v>
      </c>
      <c r="X27" s="200">
        <f aca="true" t="shared" si="1" ref="X27:X38">W27/U27*100</f>
        <v>58.27001669032429</v>
      </c>
      <c r="Y27" s="55"/>
    </row>
    <row r="28" spans="2:25" ht="13.5" customHeight="1">
      <c r="B28" s="60"/>
      <c r="C28" s="43"/>
      <c r="D28" s="313" t="s">
        <v>105</v>
      </c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138"/>
      <c r="U28" s="63">
        <f>SUM(U29)</f>
        <v>8785000</v>
      </c>
      <c r="V28" s="63">
        <f>SUM(V29)</f>
        <v>9826697</v>
      </c>
      <c r="W28" s="63">
        <f>SUM(W29)</f>
        <v>9826697</v>
      </c>
      <c r="X28" s="196">
        <f t="shared" si="1"/>
        <v>111.85767785998861</v>
      </c>
      <c r="Y28" s="56"/>
    </row>
    <row r="29" spans="2:25" ht="13.5" customHeight="1">
      <c r="B29" s="60"/>
      <c r="C29" s="43"/>
      <c r="D29" s="43"/>
      <c r="E29" s="313" t="s">
        <v>105</v>
      </c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138"/>
      <c r="U29" s="197">
        <v>8785000</v>
      </c>
      <c r="V29" s="197">
        <v>9826697</v>
      </c>
      <c r="W29" s="197">
        <v>9826697</v>
      </c>
      <c r="X29" s="196">
        <f t="shared" si="1"/>
        <v>111.85767785998861</v>
      </c>
      <c r="Y29" s="56"/>
    </row>
    <row r="30" spans="2:25" ht="13.5" customHeight="1">
      <c r="B30" s="60"/>
      <c r="C30" s="43"/>
      <c r="D30" s="313" t="s">
        <v>32</v>
      </c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138"/>
      <c r="U30" s="63">
        <f>SUM(U31)</f>
        <v>3967000</v>
      </c>
      <c r="V30" s="63">
        <f>SUM(V31)</f>
        <v>3967596</v>
      </c>
      <c r="W30" s="63">
        <f>SUM(W31)</f>
        <v>3967596</v>
      </c>
      <c r="X30" s="196">
        <f t="shared" si="1"/>
        <v>100.01502394756743</v>
      </c>
      <c r="Y30" s="56"/>
    </row>
    <row r="31" spans="2:25" ht="13.5" customHeight="1">
      <c r="B31" s="60"/>
      <c r="C31" s="43"/>
      <c r="D31" s="43"/>
      <c r="E31" s="313" t="s">
        <v>33</v>
      </c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138"/>
      <c r="U31" s="197">
        <v>3967000</v>
      </c>
      <c r="V31" s="197">
        <v>3967596</v>
      </c>
      <c r="W31" s="197">
        <v>3967596</v>
      </c>
      <c r="X31" s="196">
        <f t="shared" si="1"/>
        <v>100.01502394756743</v>
      </c>
      <c r="Y31" s="56"/>
    </row>
    <row r="32" spans="2:25" ht="13.5" customHeight="1">
      <c r="B32" s="60"/>
      <c r="C32" s="43"/>
      <c r="D32" s="313" t="s">
        <v>101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138"/>
      <c r="U32" s="63">
        <f>SUM(U33)</f>
        <v>991000</v>
      </c>
      <c r="V32" s="63">
        <f>SUM(V33)</f>
        <v>991896</v>
      </c>
      <c r="W32" s="63">
        <f>SUM(W33)</f>
        <v>991896</v>
      </c>
      <c r="X32" s="196">
        <v>100.1</v>
      </c>
      <c r="Y32" s="56"/>
    </row>
    <row r="33" spans="2:25" ht="13.5" customHeight="1">
      <c r="B33" s="60"/>
      <c r="C33" s="43"/>
      <c r="D33" s="43"/>
      <c r="E33" s="313" t="s">
        <v>37</v>
      </c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138"/>
      <c r="U33" s="197">
        <v>991000</v>
      </c>
      <c r="V33" s="197">
        <v>991896</v>
      </c>
      <c r="W33" s="197">
        <v>991896</v>
      </c>
      <c r="X33" s="196">
        <v>100.1</v>
      </c>
      <c r="Y33" s="56"/>
    </row>
    <row r="34" spans="2:25" ht="13.5" customHeight="1">
      <c r="B34" s="60"/>
      <c r="C34" s="43"/>
      <c r="D34" s="313" t="s">
        <v>44</v>
      </c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138"/>
      <c r="U34" s="63">
        <f>SUM(U35)</f>
        <v>34816000</v>
      </c>
      <c r="V34" s="63">
        <f>SUM(V35)</f>
        <v>6694005</v>
      </c>
      <c r="W34" s="63">
        <f>SUM(W35)</f>
        <v>6694005</v>
      </c>
      <c r="X34" s="196">
        <f t="shared" si="1"/>
        <v>19.226806640625</v>
      </c>
      <c r="Y34" s="56"/>
    </row>
    <row r="35" spans="2:25" ht="13.5" customHeight="1">
      <c r="B35" s="60"/>
      <c r="C35" s="43"/>
      <c r="D35" s="43"/>
      <c r="E35" s="313" t="s">
        <v>45</v>
      </c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138"/>
      <c r="U35" s="197">
        <v>34816000</v>
      </c>
      <c r="V35" s="197">
        <v>6694005</v>
      </c>
      <c r="W35" s="197">
        <v>6694005</v>
      </c>
      <c r="X35" s="196">
        <f t="shared" si="1"/>
        <v>19.226806640625</v>
      </c>
      <c r="Y35" s="56"/>
    </row>
    <row r="36" spans="2:25" ht="13.5" customHeight="1">
      <c r="B36" s="60"/>
      <c r="C36" s="43"/>
      <c r="D36" s="313" t="s">
        <v>47</v>
      </c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138"/>
      <c r="U36" s="63">
        <f>SUM(U37)</f>
        <v>6000</v>
      </c>
      <c r="V36" s="63">
        <f>SUM(V37)</f>
        <v>5781</v>
      </c>
      <c r="W36" s="63">
        <f>SUM(W37)</f>
        <v>5781</v>
      </c>
      <c r="X36" s="196">
        <v>96.4</v>
      </c>
      <c r="Y36" s="56"/>
    </row>
    <row r="37" spans="2:25" ht="13.5" customHeight="1">
      <c r="B37" s="60"/>
      <c r="C37" s="43"/>
      <c r="D37" s="43"/>
      <c r="E37" s="313" t="s">
        <v>47</v>
      </c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138"/>
      <c r="U37" s="197">
        <v>6000</v>
      </c>
      <c r="V37" s="197">
        <v>5781</v>
      </c>
      <c r="W37" s="197">
        <v>5781</v>
      </c>
      <c r="X37" s="196">
        <v>96.4</v>
      </c>
      <c r="Y37" s="56"/>
    </row>
    <row r="38" spans="2:25" ht="13.5" customHeight="1">
      <c r="B38" s="60"/>
      <c r="C38" s="43"/>
      <c r="D38" s="313" t="s">
        <v>48</v>
      </c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138"/>
      <c r="U38" s="63">
        <f>SUM(U39:U41)</f>
        <v>15544000</v>
      </c>
      <c r="V38" s="63">
        <f>SUM(V39:V41)</f>
        <v>15870350</v>
      </c>
      <c r="W38" s="63">
        <f>SUM(W39:W41)</f>
        <v>15870350</v>
      </c>
      <c r="X38" s="196">
        <f t="shared" si="1"/>
        <v>102.09952393206383</v>
      </c>
      <c r="Y38" s="56"/>
    </row>
    <row r="39" spans="2:25" ht="13.5" customHeight="1">
      <c r="B39" s="60"/>
      <c r="C39" s="43"/>
      <c r="D39" s="43"/>
      <c r="E39" s="313" t="s">
        <v>106</v>
      </c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138"/>
      <c r="U39" s="197">
        <v>2000</v>
      </c>
      <c r="V39" s="197">
        <v>0</v>
      </c>
      <c r="W39" s="197">
        <v>0</v>
      </c>
      <c r="X39" s="196">
        <f>W39/U39*100</f>
        <v>0</v>
      </c>
      <c r="Y39" s="56"/>
    </row>
    <row r="40" spans="2:25" ht="13.5" customHeight="1">
      <c r="B40" s="60"/>
      <c r="C40" s="43"/>
      <c r="D40" s="43"/>
      <c r="E40" s="313" t="s">
        <v>97</v>
      </c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138"/>
      <c r="U40" s="197">
        <v>9000</v>
      </c>
      <c r="V40" s="197">
        <v>3362</v>
      </c>
      <c r="W40" s="197">
        <v>3362</v>
      </c>
      <c r="X40" s="196">
        <f>W40/U40*100</f>
        <v>37.355555555555554</v>
      </c>
      <c r="Y40" s="56"/>
    </row>
    <row r="41" spans="2:25" ht="13.5" customHeight="1">
      <c r="B41" s="60"/>
      <c r="C41" s="43"/>
      <c r="D41" s="43"/>
      <c r="E41" s="313" t="s">
        <v>53</v>
      </c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138"/>
      <c r="U41" s="197">
        <v>15533000</v>
      </c>
      <c r="V41" s="197">
        <v>15866988</v>
      </c>
      <c r="W41" s="197">
        <v>15866988</v>
      </c>
      <c r="X41" s="196">
        <f>W41/U41*100</f>
        <v>102.1501834803322</v>
      </c>
      <c r="Y41" s="56"/>
    </row>
    <row r="42" spans="2:25" ht="13.5" customHeight="1">
      <c r="B42" s="60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138"/>
      <c r="U42" s="63"/>
      <c r="V42" s="63"/>
      <c r="W42" s="63"/>
      <c r="X42" s="185"/>
      <c r="Y42" s="46"/>
    </row>
    <row r="43" spans="2:25" s="141" customFormat="1" ht="13.5" customHeight="1">
      <c r="B43" s="142"/>
      <c r="C43" s="312" t="s">
        <v>107</v>
      </c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144"/>
      <c r="U43" s="62">
        <f>SUM(U44,U46,U48,U50)</f>
        <v>532076000</v>
      </c>
      <c r="V43" s="62">
        <f>SUM(V44,V46,V48,V50)</f>
        <v>522218034</v>
      </c>
      <c r="W43" s="62">
        <f>SUM(W44,W46,W48,W50)</f>
        <v>522218034</v>
      </c>
      <c r="X43" s="200">
        <f aca="true" t="shared" si="2" ref="X43:X51">W43/U43*100</f>
        <v>98.14726354881633</v>
      </c>
      <c r="Y43" s="55"/>
    </row>
    <row r="44" spans="2:25" ht="13.5" customHeight="1">
      <c r="B44" s="60"/>
      <c r="C44" s="43"/>
      <c r="D44" s="313" t="s">
        <v>29</v>
      </c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138"/>
      <c r="U44" s="63">
        <f>SUM(U45)</f>
        <v>292600000</v>
      </c>
      <c r="V44" s="63">
        <f>SUM(V45)</f>
        <v>300350524</v>
      </c>
      <c r="W44" s="63">
        <f>SUM(W45)</f>
        <v>300350524</v>
      </c>
      <c r="X44" s="196">
        <f t="shared" si="2"/>
        <v>102.64884620642516</v>
      </c>
      <c r="Y44" s="56"/>
    </row>
    <row r="45" spans="2:25" ht="13.5" customHeight="1">
      <c r="B45" s="60"/>
      <c r="C45" s="43"/>
      <c r="D45" s="43"/>
      <c r="E45" s="313" t="s">
        <v>30</v>
      </c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138"/>
      <c r="U45" s="197">
        <v>292600000</v>
      </c>
      <c r="V45" s="197">
        <v>300350524</v>
      </c>
      <c r="W45" s="197">
        <v>300350524</v>
      </c>
      <c r="X45" s="196">
        <f t="shared" si="2"/>
        <v>102.64884620642516</v>
      </c>
      <c r="Y45" s="56"/>
    </row>
    <row r="46" spans="2:25" ht="13.5" customHeight="1">
      <c r="B46" s="60"/>
      <c r="C46" s="43"/>
      <c r="D46" s="313" t="s">
        <v>44</v>
      </c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138"/>
      <c r="U46" s="63">
        <f>SUM(U47)</f>
        <v>232023000</v>
      </c>
      <c r="V46" s="63">
        <f>SUM(V47)</f>
        <v>214509698</v>
      </c>
      <c r="W46" s="63">
        <f>SUM(W47)</f>
        <v>214509698</v>
      </c>
      <c r="X46" s="196">
        <f t="shared" si="2"/>
        <v>92.45191123293812</v>
      </c>
      <c r="Y46" s="56"/>
    </row>
    <row r="47" spans="2:25" ht="13.5" customHeight="1">
      <c r="B47" s="60"/>
      <c r="C47" s="43"/>
      <c r="D47" s="43"/>
      <c r="E47" s="313" t="s">
        <v>45</v>
      </c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138"/>
      <c r="U47" s="197">
        <v>232023000</v>
      </c>
      <c r="V47" s="197">
        <v>214509698</v>
      </c>
      <c r="W47" s="197">
        <v>214509698</v>
      </c>
      <c r="X47" s="196">
        <f t="shared" si="2"/>
        <v>92.45191123293812</v>
      </c>
      <c r="Y47" s="56"/>
    </row>
    <row r="48" spans="2:25" ht="13.5" customHeight="1">
      <c r="B48" s="60"/>
      <c r="C48" s="43"/>
      <c r="D48" s="313" t="s">
        <v>103</v>
      </c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138"/>
      <c r="U48" s="63">
        <f>SUM(U49)</f>
        <v>7353000</v>
      </c>
      <c r="V48" s="63">
        <f>SUM(V49)</f>
        <v>7351390</v>
      </c>
      <c r="W48" s="63">
        <f>SUM(W49)</f>
        <v>7351390</v>
      </c>
      <c r="X48" s="196">
        <f t="shared" si="2"/>
        <v>99.97810417516659</v>
      </c>
      <c r="Y48" s="56"/>
    </row>
    <row r="49" spans="2:25" ht="13.5" customHeight="1">
      <c r="B49" s="60"/>
      <c r="C49" s="43"/>
      <c r="D49" s="43"/>
      <c r="E49" s="313" t="s">
        <v>108</v>
      </c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138"/>
      <c r="U49" s="197">
        <v>7353000</v>
      </c>
      <c r="V49" s="197">
        <v>7351390</v>
      </c>
      <c r="W49" s="197">
        <v>7351390</v>
      </c>
      <c r="X49" s="196">
        <f t="shared" si="2"/>
        <v>99.97810417516659</v>
      </c>
      <c r="Y49" s="56"/>
    </row>
    <row r="50" spans="2:25" ht="13.5" customHeight="1">
      <c r="B50" s="60"/>
      <c r="C50" s="43"/>
      <c r="D50" s="313" t="s">
        <v>48</v>
      </c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138"/>
      <c r="U50" s="63">
        <f>SUM(U51:U51)</f>
        <v>100000</v>
      </c>
      <c r="V50" s="63">
        <f>SUM(V51:V51)</f>
        <v>6422</v>
      </c>
      <c r="W50" s="63">
        <f>SUM(W51:W51)</f>
        <v>6422</v>
      </c>
      <c r="X50" s="196">
        <f t="shared" si="2"/>
        <v>6.422</v>
      </c>
      <c r="Y50" s="56"/>
    </row>
    <row r="51" spans="2:25" ht="13.5" customHeight="1">
      <c r="B51" s="60"/>
      <c r="C51" s="43"/>
      <c r="D51" s="43"/>
      <c r="E51" s="313" t="s">
        <v>97</v>
      </c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138"/>
      <c r="U51" s="197">
        <v>100000</v>
      </c>
      <c r="V51" s="197">
        <v>6422</v>
      </c>
      <c r="W51" s="197">
        <v>6422</v>
      </c>
      <c r="X51" s="196">
        <f t="shared" si="2"/>
        <v>6.422</v>
      </c>
      <c r="Y51" s="56"/>
    </row>
    <row r="52" spans="2:25" ht="13.5" customHeight="1">
      <c r="B52" s="60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138"/>
      <c r="U52" s="63"/>
      <c r="V52" s="63"/>
      <c r="W52" s="63"/>
      <c r="X52" s="185"/>
      <c r="Y52" s="46"/>
    </row>
    <row r="53" spans="2:25" s="141" customFormat="1" ht="13.5" customHeight="1">
      <c r="B53" s="142"/>
      <c r="C53" s="312" t="s">
        <v>109</v>
      </c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144"/>
      <c r="U53" s="62">
        <f>SUM(U54,U56,U58)</f>
        <v>140458000</v>
      </c>
      <c r="V53" s="62">
        <f>SUM(V54,V56,V58)</f>
        <v>124355234</v>
      </c>
      <c r="W53" s="62">
        <f>SUM(W54,W56,W58)</f>
        <v>124355234</v>
      </c>
      <c r="X53" s="200">
        <f>W53/U53*100</f>
        <v>88.53552948212277</v>
      </c>
      <c r="Y53" s="55"/>
    </row>
    <row r="54" spans="2:25" ht="13.5" customHeight="1">
      <c r="B54" s="60"/>
      <c r="C54" s="43"/>
      <c r="D54" s="313" t="s">
        <v>110</v>
      </c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138"/>
      <c r="U54" s="63">
        <f>SUM(U55)</f>
        <v>140455000</v>
      </c>
      <c r="V54" s="63">
        <f>SUM(V55)</f>
        <v>123824230</v>
      </c>
      <c r="W54" s="63">
        <f>SUM(W55)</f>
        <v>123824230</v>
      </c>
      <c r="X54" s="196">
        <f aca="true" t="shared" si="3" ref="X54:X60">W54/U54*100</f>
        <v>88.15936064931829</v>
      </c>
      <c r="Y54" s="56"/>
    </row>
    <row r="55" spans="2:25" ht="13.5" customHeight="1">
      <c r="B55" s="60"/>
      <c r="C55" s="43"/>
      <c r="D55" s="43"/>
      <c r="E55" s="313" t="s">
        <v>111</v>
      </c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138"/>
      <c r="U55" s="197">
        <v>140455000</v>
      </c>
      <c r="V55" s="197">
        <v>123824230</v>
      </c>
      <c r="W55" s="197">
        <v>123824230</v>
      </c>
      <c r="X55" s="196">
        <f t="shared" si="3"/>
        <v>88.15936064931829</v>
      </c>
      <c r="Y55" s="56"/>
    </row>
    <row r="56" spans="2:25" ht="13.5" customHeight="1">
      <c r="B56" s="60"/>
      <c r="C56" s="43"/>
      <c r="D56" s="313" t="s">
        <v>47</v>
      </c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138"/>
      <c r="U56" s="63">
        <f>SUM(U57)</f>
        <v>1000</v>
      </c>
      <c r="V56" s="63">
        <f>SUM(V57)</f>
        <v>521754</v>
      </c>
      <c r="W56" s="63">
        <f>SUM(W57)</f>
        <v>521754</v>
      </c>
      <c r="X56" s="220">
        <f t="shared" si="3"/>
        <v>52175.4</v>
      </c>
      <c r="Y56" s="56"/>
    </row>
    <row r="57" spans="2:25" ht="13.5" customHeight="1">
      <c r="B57" s="60"/>
      <c r="C57" s="43"/>
      <c r="D57" s="43"/>
      <c r="E57" s="313" t="s">
        <v>47</v>
      </c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138"/>
      <c r="U57" s="197">
        <v>1000</v>
      </c>
      <c r="V57" s="197">
        <v>521754</v>
      </c>
      <c r="W57" s="197">
        <v>521754</v>
      </c>
      <c r="X57" s="220">
        <f t="shared" si="3"/>
        <v>52175.4</v>
      </c>
      <c r="Y57" s="56"/>
    </row>
    <row r="58" spans="2:25" ht="13.5" customHeight="1">
      <c r="B58" s="60"/>
      <c r="C58" s="43"/>
      <c r="D58" s="313" t="s">
        <v>48</v>
      </c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138"/>
      <c r="U58" s="63">
        <f>SUM(U59:U60)</f>
        <v>2000</v>
      </c>
      <c r="V58" s="63">
        <f>SUM(V59:V60)</f>
        <v>9250</v>
      </c>
      <c r="W58" s="63">
        <f>SUM(W59:W60)</f>
        <v>9250</v>
      </c>
      <c r="X58" s="196">
        <f t="shared" si="3"/>
        <v>462.5</v>
      </c>
      <c r="Y58" s="56"/>
    </row>
    <row r="59" spans="2:25" ht="13.5" customHeight="1">
      <c r="B59" s="60"/>
      <c r="C59" s="43"/>
      <c r="D59" s="43"/>
      <c r="E59" s="313" t="s">
        <v>97</v>
      </c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138"/>
      <c r="U59" s="197">
        <v>1000</v>
      </c>
      <c r="V59" s="197">
        <v>0</v>
      </c>
      <c r="W59" s="197">
        <v>0</v>
      </c>
      <c r="X59" s="196">
        <f t="shared" si="3"/>
        <v>0</v>
      </c>
      <c r="Y59" s="56"/>
    </row>
    <row r="60" spans="2:25" ht="13.5" customHeight="1">
      <c r="B60" s="60"/>
      <c r="C60" s="43"/>
      <c r="D60" s="43"/>
      <c r="E60" s="313" t="s">
        <v>53</v>
      </c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138"/>
      <c r="U60" s="197">
        <v>1000</v>
      </c>
      <c r="V60" s="197">
        <v>9250</v>
      </c>
      <c r="W60" s="197">
        <v>9250</v>
      </c>
      <c r="X60" s="196">
        <f t="shared" si="3"/>
        <v>925</v>
      </c>
      <c r="Y60" s="56"/>
    </row>
    <row r="61" spans="2:25" ht="13.5" customHeight="1">
      <c r="B61" s="6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64"/>
      <c r="U61" s="74"/>
      <c r="V61" s="74"/>
      <c r="W61" s="75"/>
      <c r="X61" s="75"/>
      <c r="Y61" s="56"/>
    </row>
    <row r="62" spans="3:25" ht="10.5" customHeight="1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60"/>
      <c r="U62" s="46"/>
      <c r="V62" s="46"/>
      <c r="W62" s="56"/>
      <c r="X62" s="56"/>
      <c r="Y62" s="56"/>
    </row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</sheetData>
  <sheetProtection/>
  <mergeCells count="52">
    <mergeCell ref="E24:S24"/>
    <mergeCell ref="D19:S19"/>
    <mergeCell ref="E20:S20"/>
    <mergeCell ref="E22:S22"/>
    <mergeCell ref="E23:S23"/>
    <mergeCell ref="C53:S53"/>
    <mergeCell ref="D38:S38"/>
    <mergeCell ref="E39:S39"/>
    <mergeCell ref="D50:S50"/>
    <mergeCell ref="E51:S51"/>
    <mergeCell ref="C43:S43"/>
    <mergeCell ref="D46:S46"/>
    <mergeCell ref="E47:S47"/>
    <mergeCell ref="E49:S49"/>
    <mergeCell ref="D48:S48"/>
    <mergeCell ref="E60:S60"/>
    <mergeCell ref="D54:S54"/>
    <mergeCell ref="E55:S55"/>
    <mergeCell ref="D56:S56"/>
    <mergeCell ref="E57:S57"/>
    <mergeCell ref="D58:S58"/>
    <mergeCell ref="E59:S59"/>
    <mergeCell ref="B3:X3"/>
    <mergeCell ref="B5:T6"/>
    <mergeCell ref="U5:X5"/>
    <mergeCell ref="C27:S27"/>
    <mergeCell ref="C9:S9"/>
    <mergeCell ref="E13:S13"/>
    <mergeCell ref="D14:S14"/>
    <mergeCell ref="E15:S15"/>
    <mergeCell ref="E16:S16"/>
    <mergeCell ref="E25:S25"/>
    <mergeCell ref="E45:S45"/>
    <mergeCell ref="E40:S40"/>
    <mergeCell ref="D10:S10"/>
    <mergeCell ref="E11:S11"/>
    <mergeCell ref="D12:S12"/>
    <mergeCell ref="E35:S35"/>
    <mergeCell ref="D28:S28"/>
    <mergeCell ref="E29:S29"/>
    <mergeCell ref="D30:S30"/>
    <mergeCell ref="D32:S32"/>
    <mergeCell ref="E31:S31"/>
    <mergeCell ref="D17:S17"/>
    <mergeCell ref="E18:S18"/>
    <mergeCell ref="D44:S44"/>
    <mergeCell ref="E33:S33"/>
    <mergeCell ref="D34:S34"/>
    <mergeCell ref="E41:S41"/>
    <mergeCell ref="D36:S36"/>
    <mergeCell ref="E37:S37"/>
    <mergeCell ref="D21:S2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6"/>
  <sheetViews>
    <sheetView workbookViewId="0" topLeftCell="A1">
      <selection activeCell="B3" sqref="B3:Y3"/>
    </sheetView>
  </sheetViews>
  <sheetFormatPr defaultColWidth="9.00390625" defaultRowHeight="13.5"/>
  <cols>
    <col min="1" max="1" width="1.25" style="69" customWidth="1"/>
    <col min="2" max="20" width="1.625" style="69" customWidth="1"/>
    <col min="21" max="25" width="13.625" style="69" customWidth="1"/>
    <col min="26" max="26" width="1.625" style="69" customWidth="1"/>
    <col min="27" max="16384" width="9.00390625" style="69" customWidth="1"/>
  </cols>
  <sheetData>
    <row r="1" spans="1:21" s="45" customFormat="1" ht="10.5" customHeight="1">
      <c r="A1" s="238" t="s">
        <v>321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ht="9" customHeight="1"/>
    <row r="3" spans="2:27" s="134" customFormat="1" ht="15" customHeight="1">
      <c r="B3" s="319" t="s">
        <v>330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148"/>
      <c r="AA3" s="148"/>
    </row>
    <row r="4" spans="2:26" ht="9" customHeigh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</row>
    <row r="5" spans="2:26" ht="18" customHeight="1">
      <c r="B5" s="307" t="s">
        <v>173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7" t="s">
        <v>175</v>
      </c>
      <c r="V5" s="308"/>
      <c r="W5" s="308"/>
      <c r="X5" s="308"/>
      <c r="Y5" s="311"/>
      <c r="Z5" s="60"/>
    </row>
    <row r="6" spans="2:26" ht="18" customHeight="1">
      <c r="B6" s="309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135" t="s">
        <v>181</v>
      </c>
      <c r="V6" s="136" t="s">
        <v>182</v>
      </c>
      <c r="W6" s="136" t="s">
        <v>183</v>
      </c>
      <c r="X6" s="136" t="s">
        <v>184</v>
      </c>
      <c r="Y6" s="137" t="s">
        <v>185</v>
      </c>
      <c r="Z6" s="43"/>
    </row>
    <row r="7" spans="2:26" ht="12" customHeight="1">
      <c r="B7" s="60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138"/>
      <c r="U7" s="139" t="s">
        <v>190</v>
      </c>
      <c r="V7" s="140" t="s">
        <v>243</v>
      </c>
      <c r="W7" s="140" t="s">
        <v>243</v>
      </c>
      <c r="X7" s="140" t="s">
        <v>243</v>
      </c>
      <c r="Y7" s="140" t="s">
        <v>244</v>
      </c>
      <c r="Z7" s="61"/>
    </row>
    <row r="8" spans="2:26" ht="6.75" customHeight="1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138"/>
      <c r="U8" s="60"/>
      <c r="V8" s="60"/>
      <c r="W8" s="60"/>
      <c r="X8" s="60"/>
      <c r="Y8" s="60"/>
      <c r="Z8" s="60"/>
    </row>
    <row r="9" spans="2:26" s="141" customFormat="1" ht="11.25" customHeight="1">
      <c r="B9" s="142"/>
      <c r="C9" s="312" t="s">
        <v>91</v>
      </c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144"/>
      <c r="U9" s="204">
        <f>SUM(U10,U12,U19,U21,U23,U25,U27,U29,U32,U35)</f>
        <v>65477301000</v>
      </c>
      <c r="V9" s="204">
        <f>SUM(V10,V12,V19,V21,V23,V25,V27,V29,V32,V35)</f>
        <v>63291336989</v>
      </c>
      <c r="W9" s="204">
        <f>SUM(W10,W12,W19,W21,W23,W25,W27,W29,W32,W35)</f>
        <v>0</v>
      </c>
      <c r="X9" s="206">
        <f aca="true" t="shared" si="0" ref="X9:X36">U9-V9-W9</f>
        <v>2185964011</v>
      </c>
      <c r="Y9" s="205">
        <f aca="true" t="shared" si="1" ref="Y9:Y36">V9/U9*100</f>
        <v>96.66149340669983</v>
      </c>
      <c r="Z9" s="149"/>
    </row>
    <row r="10" spans="2:26" ht="11.25" customHeight="1">
      <c r="B10" s="60"/>
      <c r="C10" s="43"/>
      <c r="D10" s="313" t="s">
        <v>56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138"/>
      <c r="U10" s="199">
        <f>SUM(U11)</f>
        <v>1217692000</v>
      </c>
      <c r="V10" s="199">
        <f>SUM(V11)</f>
        <v>1174184902</v>
      </c>
      <c r="W10" s="199">
        <f>SUM(W11)</f>
        <v>0</v>
      </c>
      <c r="X10" s="199">
        <f t="shared" si="0"/>
        <v>43507098</v>
      </c>
      <c r="Y10" s="203">
        <f t="shared" si="1"/>
        <v>96.42708517424768</v>
      </c>
      <c r="Z10" s="66"/>
    </row>
    <row r="11" spans="2:26" ht="11.25" customHeight="1">
      <c r="B11" s="60"/>
      <c r="C11" s="43"/>
      <c r="D11" s="43"/>
      <c r="E11" s="313" t="s">
        <v>57</v>
      </c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138"/>
      <c r="U11" s="197">
        <v>1217692000</v>
      </c>
      <c r="V11" s="197">
        <v>1174184902</v>
      </c>
      <c r="W11" s="197">
        <v>0</v>
      </c>
      <c r="X11" s="199">
        <f t="shared" si="0"/>
        <v>43507098</v>
      </c>
      <c r="Y11" s="203">
        <f t="shared" si="1"/>
        <v>96.42708517424768</v>
      </c>
      <c r="Z11" s="66"/>
    </row>
    <row r="12" spans="2:26" ht="11.25" customHeight="1">
      <c r="B12" s="60"/>
      <c r="C12" s="43"/>
      <c r="D12" s="313" t="s">
        <v>112</v>
      </c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138"/>
      <c r="U12" s="199">
        <f>SUM(U13:U18)</f>
        <v>44522221000</v>
      </c>
      <c r="V12" s="199">
        <f>SUM(V13:V18)</f>
        <v>43204351129</v>
      </c>
      <c r="W12" s="199">
        <f>SUM(W13:W18)</f>
        <v>0</v>
      </c>
      <c r="X12" s="199">
        <f t="shared" si="0"/>
        <v>1317869871</v>
      </c>
      <c r="Y12" s="203">
        <f t="shared" si="1"/>
        <v>97.03997275652533</v>
      </c>
      <c r="Z12" s="66"/>
    </row>
    <row r="13" spans="2:26" ht="11.25" customHeight="1">
      <c r="B13" s="60"/>
      <c r="C13" s="43"/>
      <c r="D13" s="43"/>
      <c r="E13" s="313" t="s">
        <v>113</v>
      </c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138"/>
      <c r="U13" s="197">
        <v>39802451000</v>
      </c>
      <c r="V13" s="197">
        <v>38582265058</v>
      </c>
      <c r="W13" s="197">
        <v>0</v>
      </c>
      <c r="X13" s="199">
        <f t="shared" si="0"/>
        <v>1220185942</v>
      </c>
      <c r="Y13" s="203">
        <f t="shared" si="1"/>
        <v>96.9343949647724</v>
      </c>
      <c r="Z13" s="60"/>
    </row>
    <row r="14" spans="2:26" ht="11.25" customHeight="1">
      <c r="B14" s="60"/>
      <c r="C14" s="43"/>
      <c r="D14" s="43"/>
      <c r="E14" s="313" t="s">
        <v>114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138"/>
      <c r="U14" s="197">
        <v>4187574000</v>
      </c>
      <c r="V14" s="197">
        <v>4116393929</v>
      </c>
      <c r="W14" s="197">
        <v>0</v>
      </c>
      <c r="X14" s="199">
        <f t="shared" si="0"/>
        <v>71180071</v>
      </c>
      <c r="Y14" s="203">
        <f t="shared" si="1"/>
        <v>98.30020744708034</v>
      </c>
      <c r="Z14" s="60"/>
    </row>
    <row r="15" spans="2:26" ht="11.25" customHeight="1">
      <c r="B15" s="60"/>
      <c r="C15" s="43"/>
      <c r="D15" s="43"/>
      <c r="E15" s="313" t="s">
        <v>115</v>
      </c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138"/>
      <c r="U15" s="197">
        <v>700000</v>
      </c>
      <c r="V15" s="197">
        <v>131066</v>
      </c>
      <c r="W15" s="197">
        <v>0</v>
      </c>
      <c r="X15" s="199">
        <f t="shared" si="0"/>
        <v>568934</v>
      </c>
      <c r="Y15" s="203">
        <f t="shared" si="1"/>
        <v>18.723714285714284</v>
      </c>
      <c r="Z15" s="60"/>
    </row>
    <row r="16" spans="2:26" ht="11.25" customHeight="1">
      <c r="B16" s="60"/>
      <c r="C16" s="43"/>
      <c r="D16" s="43"/>
      <c r="E16" s="313" t="s">
        <v>116</v>
      </c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138"/>
      <c r="U16" s="197">
        <v>420231000</v>
      </c>
      <c r="V16" s="197">
        <v>403673127</v>
      </c>
      <c r="W16" s="197">
        <v>0</v>
      </c>
      <c r="X16" s="199">
        <f t="shared" si="0"/>
        <v>16557873</v>
      </c>
      <c r="Y16" s="203">
        <f t="shared" si="1"/>
        <v>96.0598163867016</v>
      </c>
      <c r="Z16" s="60"/>
    </row>
    <row r="17" spans="2:26" ht="11.25" customHeight="1">
      <c r="B17" s="60"/>
      <c r="C17" s="43"/>
      <c r="D17" s="43"/>
      <c r="E17" s="313" t="s">
        <v>117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138"/>
      <c r="U17" s="197">
        <v>66500000</v>
      </c>
      <c r="V17" s="197">
        <v>58450000</v>
      </c>
      <c r="W17" s="197">
        <v>0</v>
      </c>
      <c r="X17" s="199">
        <f t="shared" si="0"/>
        <v>8050000</v>
      </c>
      <c r="Y17" s="203">
        <f t="shared" si="1"/>
        <v>87.89473684210526</v>
      </c>
      <c r="Z17" s="60"/>
    </row>
    <row r="18" spans="2:26" ht="11.25" customHeight="1">
      <c r="B18" s="60"/>
      <c r="C18" s="43"/>
      <c r="D18" s="43"/>
      <c r="E18" s="313" t="s">
        <v>118</v>
      </c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138"/>
      <c r="U18" s="197">
        <v>44765000</v>
      </c>
      <c r="V18" s="197">
        <v>43437949</v>
      </c>
      <c r="W18" s="197">
        <v>0</v>
      </c>
      <c r="X18" s="199">
        <f t="shared" si="0"/>
        <v>1327051</v>
      </c>
      <c r="Y18" s="203">
        <f t="shared" si="1"/>
        <v>97.03551658661901</v>
      </c>
      <c r="Z18" s="60"/>
    </row>
    <row r="19" spans="2:26" ht="11.25" customHeight="1">
      <c r="B19" s="60"/>
      <c r="C19" s="43"/>
      <c r="D19" s="313" t="s">
        <v>270</v>
      </c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138"/>
      <c r="U19" s="199">
        <f>SUM(U20)</f>
        <v>8185349000</v>
      </c>
      <c r="V19" s="199">
        <f>SUM(V20)</f>
        <v>8185347795</v>
      </c>
      <c r="W19" s="197">
        <v>0</v>
      </c>
      <c r="X19" s="199">
        <f t="shared" si="0"/>
        <v>1205</v>
      </c>
      <c r="Y19" s="203">
        <f t="shared" si="1"/>
        <v>99.99998527857518</v>
      </c>
      <c r="Z19" s="60"/>
    </row>
    <row r="20" spans="2:26" ht="11.25" customHeight="1">
      <c r="B20" s="60"/>
      <c r="C20" s="43"/>
      <c r="D20" s="43"/>
      <c r="E20" s="313" t="s">
        <v>270</v>
      </c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138"/>
      <c r="U20" s="197">
        <v>8185349000</v>
      </c>
      <c r="V20" s="197">
        <v>8185347795</v>
      </c>
      <c r="W20" s="197">
        <v>0</v>
      </c>
      <c r="X20" s="199">
        <f t="shared" si="0"/>
        <v>1205</v>
      </c>
      <c r="Y20" s="203">
        <f t="shared" si="1"/>
        <v>99.99998527857518</v>
      </c>
      <c r="Z20" s="60"/>
    </row>
    <row r="21" spans="2:26" ht="11.25" customHeight="1">
      <c r="B21" s="60"/>
      <c r="C21" s="43"/>
      <c r="D21" s="313" t="s">
        <v>271</v>
      </c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138"/>
      <c r="U21" s="199">
        <f>SUM(U22)</f>
        <v>14220000</v>
      </c>
      <c r="V21" s="199">
        <f>SUM(V22)</f>
        <v>14218856</v>
      </c>
      <c r="W21" s="199">
        <f>SUM(W22)</f>
        <v>0</v>
      </c>
      <c r="X21" s="199">
        <f t="shared" si="0"/>
        <v>1144</v>
      </c>
      <c r="Y21" s="203">
        <f t="shared" si="1"/>
        <v>99.99195499296765</v>
      </c>
      <c r="Z21" s="60"/>
    </row>
    <row r="22" spans="2:26" ht="11.25" customHeight="1">
      <c r="B22" s="60"/>
      <c r="C22" s="43"/>
      <c r="D22" s="43"/>
      <c r="E22" s="313" t="s">
        <v>271</v>
      </c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138"/>
      <c r="U22" s="197">
        <v>14220000</v>
      </c>
      <c r="V22" s="197">
        <v>14218856</v>
      </c>
      <c r="W22" s="197">
        <v>0</v>
      </c>
      <c r="X22" s="199">
        <f t="shared" si="0"/>
        <v>1144</v>
      </c>
      <c r="Y22" s="203">
        <f t="shared" si="1"/>
        <v>99.99195499296765</v>
      </c>
      <c r="Z22" s="60"/>
    </row>
    <row r="23" spans="2:26" ht="11.25" customHeight="1">
      <c r="B23" s="60"/>
      <c r="C23" s="43"/>
      <c r="D23" s="313" t="s">
        <v>119</v>
      </c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138"/>
      <c r="U23" s="199">
        <f>SUM(U24)</f>
        <v>144411000</v>
      </c>
      <c r="V23" s="199">
        <f>SUM(V24)</f>
        <v>144410146</v>
      </c>
      <c r="W23" s="199">
        <f>SUM(W24)</f>
        <v>0</v>
      </c>
      <c r="X23" s="199">
        <f t="shared" si="0"/>
        <v>854</v>
      </c>
      <c r="Y23" s="203">
        <f t="shared" si="1"/>
        <v>99.99940863230641</v>
      </c>
      <c r="Z23" s="60"/>
    </row>
    <row r="24" spans="2:26" ht="11.25" customHeight="1">
      <c r="B24" s="60"/>
      <c r="C24" s="43"/>
      <c r="D24" s="43"/>
      <c r="E24" s="313" t="s">
        <v>119</v>
      </c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138"/>
      <c r="U24" s="197">
        <v>144411000</v>
      </c>
      <c r="V24" s="197">
        <v>144410146</v>
      </c>
      <c r="W24" s="197">
        <v>0</v>
      </c>
      <c r="X24" s="199">
        <f t="shared" si="0"/>
        <v>854</v>
      </c>
      <c r="Y24" s="203">
        <f t="shared" si="1"/>
        <v>99.99940863230641</v>
      </c>
      <c r="Z24" s="60"/>
    </row>
    <row r="25" spans="2:26" ht="11.25" customHeight="1">
      <c r="B25" s="60"/>
      <c r="C25" s="43"/>
      <c r="D25" s="313" t="s">
        <v>120</v>
      </c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138"/>
      <c r="U25" s="199">
        <f>SUM(U26)</f>
        <v>3467931000</v>
      </c>
      <c r="V25" s="199">
        <f>SUM(V26)</f>
        <v>3467930409</v>
      </c>
      <c r="W25" s="199">
        <f>SUM(W26)</f>
        <v>0</v>
      </c>
      <c r="X25" s="199">
        <f t="shared" si="0"/>
        <v>591</v>
      </c>
      <c r="Y25" s="203">
        <f t="shared" si="1"/>
        <v>99.99998295813845</v>
      </c>
      <c r="Z25" s="60"/>
    </row>
    <row r="26" spans="2:26" ht="11.25" customHeight="1">
      <c r="B26" s="60"/>
      <c r="C26" s="43"/>
      <c r="D26" s="43"/>
      <c r="E26" s="313" t="s">
        <v>121</v>
      </c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138"/>
      <c r="U26" s="197">
        <v>3467931000</v>
      </c>
      <c r="V26" s="197">
        <v>3467930409</v>
      </c>
      <c r="W26" s="197">
        <v>0</v>
      </c>
      <c r="X26" s="199">
        <f t="shared" si="0"/>
        <v>591</v>
      </c>
      <c r="Y26" s="203">
        <f t="shared" si="1"/>
        <v>99.99998295813845</v>
      </c>
      <c r="Z26" s="60"/>
    </row>
    <row r="27" spans="2:26" ht="11.25" customHeight="1">
      <c r="B27" s="60"/>
      <c r="C27" s="43"/>
      <c r="D27" s="313" t="s">
        <v>122</v>
      </c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138"/>
      <c r="U27" s="199">
        <f>SUM(U28)</f>
        <v>6249624000</v>
      </c>
      <c r="V27" s="199">
        <f>SUM(V28)</f>
        <v>6083385035</v>
      </c>
      <c r="W27" s="199">
        <f>SUM(W28)</f>
        <v>0</v>
      </c>
      <c r="X27" s="199">
        <f t="shared" si="0"/>
        <v>166238965</v>
      </c>
      <c r="Y27" s="203">
        <f t="shared" si="1"/>
        <v>97.34001653539477</v>
      </c>
      <c r="Z27" s="60"/>
    </row>
    <row r="28" spans="2:26" ht="11.25" customHeight="1">
      <c r="B28" s="60"/>
      <c r="C28" s="43"/>
      <c r="D28" s="43"/>
      <c r="E28" s="313" t="s">
        <v>123</v>
      </c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138"/>
      <c r="U28" s="197">
        <v>6249624000</v>
      </c>
      <c r="V28" s="197">
        <v>6083385035</v>
      </c>
      <c r="W28" s="197">
        <v>0</v>
      </c>
      <c r="X28" s="199">
        <f t="shared" si="0"/>
        <v>166238965</v>
      </c>
      <c r="Y28" s="203">
        <f t="shared" si="1"/>
        <v>97.34001653539477</v>
      </c>
      <c r="Z28" s="66"/>
    </row>
    <row r="29" spans="2:26" ht="11.25" customHeight="1">
      <c r="B29" s="60"/>
      <c r="C29" s="43"/>
      <c r="D29" s="313" t="s">
        <v>124</v>
      </c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138"/>
      <c r="U29" s="199">
        <f>SUM(U30:U31)</f>
        <v>742718000</v>
      </c>
      <c r="V29" s="199">
        <f>SUM(V30:V31)</f>
        <v>697735742</v>
      </c>
      <c r="W29" s="199">
        <f>SUM(W31)</f>
        <v>0</v>
      </c>
      <c r="X29" s="199">
        <f t="shared" si="0"/>
        <v>44982258</v>
      </c>
      <c r="Y29" s="203">
        <f t="shared" si="1"/>
        <v>93.94356162096516</v>
      </c>
      <c r="Z29" s="66"/>
    </row>
    <row r="30" spans="2:26" ht="11.25" customHeight="1">
      <c r="B30" s="60"/>
      <c r="C30" s="43"/>
      <c r="D30" s="43"/>
      <c r="E30" s="313" t="s">
        <v>272</v>
      </c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138"/>
      <c r="U30" s="199">
        <v>720985000</v>
      </c>
      <c r="V30" s="199">
        <v>679967314</v>
      </c>
      <c r="W30" s="199">
        <v>0</v>
      </c>
      <c r="X30" s="199">
        <f t="shared" si="0"/>
        <v>41017686</v>
      </c>
      <c r="Y30" s="203">
        <f t="shared" si="1"/>
        <v>94.31088219588479</v>
      </c>
      <c r="Z30" s="66"/>
    </row>
    <row r="31" spans="2:26" ht="11.25" customHeight="1">
      <c r="B31" s="60"/>
      <c r="C31" s="43"/>
      <c r="D31" s="43"/>
      <c r="E31" s="313" t="s">
        <v>124</v>
      </c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138"/>
      <c r="U31" s="197">
        <v>21733000</v>
      </c>
      <c r="V31" s="197">
        <v>17768428</v>
      </c>
      <c r="W31" s="197">
        <v>0</v>
      </c>
      <c r="X31" s="199">
        <f t="shared" si="0"/>
        <v>3964572</v>
      </c>
      <c r="Y31" s="203">
        <f t="shared" si="1"/>
        <v>81.75782450651083</v>
      </c>
      <c r="Z31" s="66"/>
    </row>
    <row r="32" spans="2:26" ht="11.25" customHeight="1">
      <c r="B32" s="60"/>
      <c r="C32" s="43"/>
      <c r="D32" s="313" t="s">
        <v>87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138"/>
      <c r="U32" s="199">
        <f>SUM(U33:U34)</f>
        <v>333135000</v>
      </c>
      <c r="V32" s="199">
        <f>SUM(V33:V34)</f>
        <v>319772975</v>
      </c>
      <c r="W32" s="199">
        <f>SUM(W33:W34)</f>
        <v>0</v>
      </c>
      <c r="X32" s="199">
        <f t="shared" si="0"/>
        <v>13362025</v>
      </c>
      <c r="Y32" s="203">
        <f t="shared" si="1"/>
        <v>95.98900595854533</v>
      </c>
      <c r="Z32" s="66"/>
    </row>
    <row r="33" spans="2:26" ht="11.25" customHeight="1">
      <c r="B33" s="60"/>
      <c r="C33" s="43"/>
      <c r="D33" s="43"/>
      <c r="E33" s="313" t="s">
        <v>125</v>
      </c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138"/>
      <c r="U33" s="197">
        <v>333134000</v>
      </c>
      <c r="V33" s="197">
        <v>319772975</v>
      </c>
      <c r="W33" s="197">
        <v>0</v>
      </c>
      <c r="X33" s="199">
        <f t="shared" si="0"/>
        <v>13361025</v>
      </c>
      <c r="Y33" s="203">
        <f t="shared" si="1"/>
        <v>95.98929409787053</v>
      </c>
      <c r="Z33" s="66"/>
    </row>
    <row r="34" spans="2:26" ht="11.25" customHeight="1">
      <c r="B34" s="60"/>
      <c r="C34" s="43"/>
      <c r="D34" s="43"/>
      <c r="E34" s="313" t="s">
        <v>86</v>
      </c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138"/>
      <c r="U34" s="197">
        <v>1000</v>
      </c>
      <c r="V34" s="197">
        <v>0</v>
      </c>
      <c r="W34" s="197">
        <v>0</v>
      </c>
      <c r="X34" s="199">
        <f t="shared" si="0"/>
        <v>1000</v>
      </c>
      <c r="Y34" s="203">
        <f t="shared" si="1"/>
        <v>0</v>
      </c>
      <c r="Z34" s="66"/>
    </row>
    <row r="35" spans="2:26" ht="11.25" customHeight="1">
      <c r="B35" s="60"/>
      <c r="C35" s="43"/>
      <c r="D35" s="313" t="s">
        <v>90</v>
      </c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138"/>
      <c r="U35" s="199">
        <f>SUM(U36)</f>
        <v>600000000</v>
      </c>
      <c r="V35" s="199">
        <f>SUM(V36)</f>
        <v>0</v>
      </c>
      <c r="W35" s="199">
        <f>SUM(W36)</f>
        <v>0</v>
      </c>
      <c r="X35" s="199">
        <f t="shared" si="0"/>
        <v>600000000</v>
      </c>
      <c r="Y35" s="203">
        <f t="shared" si="1"/>
        <v>0</v>
      </c>
      <c r="Z35" s="66"/>
    </row>
    <row r="36" spans="2:26" ht="11.25" customHeight="1">
      <c r="B36" s="60"/>
      <c r="C36" s="43"/>
      <c r="D36" s="43"/>
      <c r="E36" s="313" t="s">
        <v>90</v>
      </c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138"/>
      <c r="U36" s="197">
        <v>600000000</v>
      </c>
      <c r="V36" s="197">
        <v>0</v>
      </c>
      <c r="W36" s="197">
        <v>0</v>
      </c>
      <c r="X36" s="199">
        <f t="shared" si="0"/>
        <v>600000000</v>
      </c>
      <c r="Y36" s="203">
        <f t="shared" si="1"/>
        <v>0</v>
      </c>
      <c r="Z36" s="66"/>
    </row>
    <row r="37" spans="2:26" ht="11.25" customHeight="1">
      <c r="B37" s="60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138"/>
      <c r="U37" s="199"/>
      <c r="V37" s="199"/>
      <c r="W37" s="199"/>
      <c r="X37" s="199"/>
      <c r="Y37" s="202"/>
      <c r="Z37" s="61"/>
    </row>
    <row r="38" spans="2:26" s="141" customFormat="1" ht="11.25" customHeight="1">
      <c r="B38" s="142"/>
      <c r="C38" s="312" t="s">
        <v>98</v>
      </c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144"/>
      <c r="U38" s="204">
        <f>SUM(U39,U50)</f>
        <v>36309808000</v>
      </c>
      <c r="V38" s="204">
        <f>SUM(V39,V50)</f>
        <v>35739486453</v>
      </c>
      <c r="W38" s="204">
        <v>0</v>
      </c>
      <c r="X38" s="204">
        <f>SUM(X39,X50)</f>
        <v>570321547</v>
      </c>
      <c r="Y38" s="205">
        <f aca="true" t="shared" si="2" ref="Y38:Y45">V38/U38*100</f>
        <v>98.42929065612245</v>
      </c>
      <c r="Z38" s="149"/>
    </row>
    <row r="39" spans="2:26" s="141" customFormat="1" ht="11.25" customHeight="1">
      <c r="B39" s="142"/>
      <c r="C39" s="312" t="s">
        <v>205</v>
      </c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144"/>
      <c r="U39" s="204">
        <f>SUM(U40,U42,U44,U46,U48)</f>
        <v>36184779000</v>
      </c>
      <c r="V39" s="204">
        <f>SUM(V40,V42,V44,V46,V48)</f>
        <v>35619704808</v>
      </c>
      <c r="W39" s="204">
        <v>0</v>
      </c>
      <c r="X39" s="204">
        <f>SUM(X40,X42,X44,X46,X48)</f>
        <v>565074192</v>
      </c>
      <c r="Y39" s="205">
        <f t="shared" si="2"/>
        <v>98.43836494897482</v>
      </c>
      <c r="Z39" s="149"/>
    </row>
    <row r="40" spans="2:26" ht="11.25" customHeight="1">
      <c r="B40" s="60"/>
      <c r="C40" s="43"/>
      <c r="D40" s="313" t="s">
        <v>112</v>
      </c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138"/>
      <c r="U40" s="199">
        <f>SUM(U41)</f>
        <v>34677263000</v>
      </c>
      <c r="V40" s="199">
        <f>SUM(V41)</f>
        <v>34154655399</v>
      </c>
      <c r="W40" s="199">
        <v>0</v>
      </c>
      <c r="X40" s="199">
        <f aca="true" t="shared" si="3" ref="X40:X48">U40-V40-W40</f>
        <v>522607601</v>
      </c>
      <c r="Y40" s="203">
        <f t="shared" si="2"/>
        <v>98.49293872760373</v>
      </c>
      <c r="Z40" s="66"/>
    </row>
    <row r="41" spans="2:26" ht="11.25" customHeight="1">
      <c r="B41" s="60"/>
      <c r="C41" s="43"/>
      <c r="D41" s="43"/>
      <c r="E41" s="313" t="s">
        <v>112</v>
      </c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138"/>
      <c r="U41" s="197">
        <v>34677263000</v>
      </c>
      <c r="V41" s="197">
        <v>34154655399</v>
      </c>
      <c r="W41" s="197">
        <v>0</v>
      </c>
      <c r="X41" s="199">
        <f t="shared" si="3"/>
        <v>522607601</v>
      </c>
      <c r="Y41" s="203">
        <f t="shared" si="2"/>
        <v>98.49293872760373</v>
      </c>
      <c r="Z41" s="66"/>
    </row>
    <row r="42" spans="2:26" ht="11.25" customHeight="1">
      <c r="B42" s="60"/>
      <c r="C42" s="43"/>
      <c r="D42" s="313" t="s">
        <v>126</v>
      </c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138"/>
      <c r="U42" s="199">
        <f>SUM(U43)</f>
        <v>1000</v>
      </c>
      <c r="V42" s="199">
        <f>SUM(V43)</f>
        <v>0</v>
      </c>
      <c r="W42" s="199">
        <v>0</v>
      </c>
      <c r="X42" s="199">
        <f t="shared" si="3"/>
        <v>1000</v>
      </c>
      <c r="Y42" s="203">
        <f t="shared" si="2"/>
        <v>0</v>
      </c>
      <c r="Z42" s="66"/>
    </row>
    <row r="43" spans="2:26" ht="11.25" customHeight="1">
      <c r="B43" s="60"/>
      <c r="C43" s="43"/>
      <c r="D43" s="43"/>
      <c r="E43" s="313" t="s">
        <v>126</v>
      </c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138"/>
      <c r="U43" s="197">
        <v>1000</v>
      </c>
      <c r="V43" s="197">
        <v>0</v>
      </c>
      <c r="W43" s="197">
        <v>0</v>
      </c>
      <c r="X43" s="199">
        <f t="shared" si="3"/>
        <v>1000</v>
      </c>
      <c r="Y43" s="203">
        <f t="shared" si="2"/>
        <v>0</v>
      </c>
      <c r="Z43" s="66"/>
    </row>
    <row r="44" spans="2:26" ht="11.25" customHeight="1">
      <c r="B44" s="60"/>
      <c r="C44" s="43"/>
      <c r="D44" s="313" t="s">
        <v>209</v>
      </c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138"/>
      <c r="U44" s="199">
        <f>SUM(U45)</f>
        <v>1358738000</v>
      </c>
      <c r="V44" s="199">
        <f>SUM(V45)</f>
        <v>1319573223</v>
      </c>
      <c r="W44" s="199">
        <v>0</v>
      </c>
      <c r="X44" s="199">
        <f t="shared" si="3"/>
        <v>39164777</v>
      </c>
      <c r="Y44" s="203">
        <f t="shared" si="2"/>
        <v>97.11756225261972</v>
      </c>
      <c r="Z44" s="66"/>
    </row>
    <row r="45" spans="2:26" ht="11.25" customHeight="1">
      <c r="B45" s="60"/>
      <c r="C45" s="43"/>
      <c r="D45" s="43"/>
      <c r="E45" s="313" t="s">
        <v>209</v>
      </c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138"/>
      <c r="U45" s="197">
        <v>1358738000</v>
      </c>
      <c r="V45" s="197">
        <v>1319573223</v>
      </c>
      <c r="W45" s="197">
        <v>0</v>
      </c>
      <c r="X45" s="199">
        <f t="shared" si="3"/>
        <v>39164777</v>
      </c>
      <c r="Y45" s="203">
        <f t="shared" si="2"/>
        <v>97.11756225261972</v>
      </c>
      <c r="Z45" s="66"/>
    </row>
    <row r="46" spans="2:26" ht="11.25" customHeight="1">
      <c r="B46" s="60"/>
      <c r="C46" s="43"/>
      <c r="D46" s="313" t="s">
        <v>127</v>
      </c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138"/>
      <c r="U46" s="199">
        <f>SUM(U47)</f>
        <v>122675000</v>
      </c>
      <c r="V46" s="199">
        <f>SUM(V47)</f>
        <v>119390000</v>
      </c>
      <c r="W46" s="199">
        <v>0</v>
      </c>
      <c r="X46" s="199">
        <f t="shared" si="3"/>
        <v>3285000</v>
      </c>
      <c r="Y46" s="203">
        <f aca="true" t="shared" si="4" ref="Y46:Y52">V46/U46*100</f>
        <v>97.32219278581618</v>
      </c>
      <c r="Z46" s="66"/>
    </row>
    <row r="47" spans="2:26" ht="11.25" customHeight="1">
      <c r="B47" s="60"/>
      <c r="C47" s="43"/>
      <c r="D47" s="43"/>
      <c r="E47" s="313" t="s">
        <v>127</v>
      </c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138"/>
      <c r="U47" s="197">
        <v>122675000</v>
      </c>
      <c r="V47" s="197">
        <v>119390000</v>
      </c>
      <c r="W47" s="197">
        <v>0</v>
      </c>
      <c r="X47" s="199">
        <f t="shared" si="3"/>
        <v>3285000</v>
      </c>
      <c r="Y47" s="203">
        <f t="shared" si="4"/>
        <v>97.32219278581618</v>
      </c>
      <c r="Z47" s="66"/>
    </row>
    <row r="48" spans="2:26" ht="11.25" customHeight="1">
      <c r="B48" s="60"/>
      <c r="C48" s="43"/>
      <c r="D48" s="313" t="s">
        <v>128</v>
      </c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138"/>
      <c r="U48" s="199">
        <f>SUM(U49:U49)</f>
        <v>26102000</v>
      </c>
      <c r="V48" s="199">
        <f>SUM(V49:V49)</f>
        <v>26086186</v>
      </c>
      <c r="W48" s="199">
        <v>0</v>
      </c>
      <c r="X48" s="199">
        <f t="shared" si="3"/>
        <v>15814</v>
      </c>
      <c r="Y48" s="203">
        <f t="shared" si="4"/>
        <v>99.93941460424487</v>
      </c>
      <c r="Z48" s="66"/>
    </row>
    <row r="49" spans="2:26" ht="11.25" customHeight="1">
      <c r="B49" s="60"/>
      <c r="C49" s="43"/>
      <c r="D49" s="43"/>
      <c r="E49" s="313" t="s">
        <v>129</v>
      </c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138"/>
      <c r="U49" s="197">
        <v>26102000</v>
      </c>
      <c r="V49" s="197">
        <v>26086186</v>
      </c>
      <c r="W49" s="197">
        <v>0</v>
      </c>
      <c r="X49" s="199">
        <f>U49-V49-W49</f>
        <v>15814</v>
      </c>
      <c r="Y49" s="203">
        <f t="shared" si="4"/>
        <v>99.93941460424487</v>
      </c>
      <c r="Z49" s="66"/>
    </row>
    <row r="50" spans="2:26" ht="11.25" customHeight="1">
      <c r="B50" s="60"/>
      <c r="C50" s="312" t="s">
        <v>206</v>
      </c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138"/>
      <c r="U50" s="207">
        <f>SUM(U51)</f>
        <v>125029000</v>
      </c>
      <c r="V50" s="207">
        <f>SUM(V51)</f>
        <v>119781645</v>
      </c>
      <c r="W50" s="207">
        <f>SUM(W51)</f>
        <v>0</v>
      </c>
      <c r="X50" s="204">
        <f>SUM(X51)</f>
        <v>5247355</v>
      </c>
      <c r="Y50" s="205">
        <f t="shared" si="4"/>
        <v>95.8030896831935</v>
      </c>
      <c r="Z50" s="66"/>
    </row>
    <row r="51" spans="2:26" ht="11.25" customHeight="1">
      <c r="B51" s="60"/>
      <c r="C51" s="143"/>
      <c r="D51" s="313" t="s">
        <v>210</v>
      </c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138"/>
      <c r="U51" s="197">
        <f>SUM(U52)</f>
        <v>125029000</v>
      </c>
      <c r="V51" s="197">
        <f>SUM(V52)</f>
        <v>119781645</v>
      </c>
      <c r="W51" s="197">
        <f>SUM(W52)</f>
        <v>0</v>
      </c>
      <c r="X51" s="199">
        <f>U51-V51-W51</f>
        <v>5247355</v>
      </c>
      <c r="Y51" s="203">
        <f t="shared" si="4"/>
        <v>95.8030896831935</v>
      </c>
      <c r="Z51" s="66"/>
    </row>
    <row r="52" spans="2:26" ht="11.25" customHeight="1">
      <c r="B52" s="60"/>
      <c r="C52" s="43"/>
      <c r="D52" s="43"/>
      <c r="E52" s="313" t="s">
        <v>210</v>
      </c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138"/>
      <c r="U52" s="199">
        <v>125029000</v>
      </c>
      <c r="V52" s="199">
        <v>119781645</v>
      </c>
      <c r="W52" s="199">
        <v>0</v>
      </c>
      <c r="X52" s="199">
        <f>U52-V52-W52</f>
        <v>5247355</v>
      </c>
      <c r="Y52" s="203">
        <f t="shared" si="4"/>
        <v>95.8030896831935</v>
      </c>
      <c r="Z52" s="66"/>
    </row>
    <row r="53" spans="2:26" ht="11.25" customHeight="1">
      <c r="B53" s="60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138"/>
      <c r="U53" s="199"/>
      <c r="V53" s="199"/>
      <c r="W53" s="199"/>
      <c r="X53" s="199"/>
      <c r="Y53" s="203"/>
      <c r="Z53" s="66"/>
    </row>
    <row r="54" spans="2:26" ht="11.25" customHeight="1">
      <c r="B54" s="60"/>
      <c r="C54" s="312" t="s">
        <v>257</v>
      </c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144"/>
      <c r="U54" s="204">
        <f>SUM(U55,U57,U59,U61,U63)</f>
        <v>11553189000</v>
      </c>
      <c r="V54" s="204">
        <f>SUM(V55,V57,V59,V61,V63)</f>
        <v>11465898736</v>
      </c>
      <c r="W54" s="204">
        <f>SUM(W55,W57,W59,W61,W63)</f>
        <v>0</v>
      </c>
      <c r="X54" s="204">
        <f>U54-V54-W54</f>
        <v>87290264</v>
      </c>
      <c r="Y54" s="205">
        <f aca="true" t="shared" si="5" ref="Y54:Y63">V54/U54*100</f>
        <v>99.2444487491722</v>
      </c>
      <c r="Z54" s="66"/>
    </row>
    <row r="55" spans="2:26" ht="11.25" customHeight="1">
      <c r="B55" s="60"/>
      <c r="C55" s="43"/>
      <c r="D55" s="313" t="s">
        <v>273</v>
      </c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138"/>
      <c r="U55" s="199">
        <f>SUM(U56)</f>
        <v>127552000</v>
      </c>
      <c r="V55" s="199">
        <f>SUM(V56)</f>
        <v>112628826</v>
      </c>
      <c r="W55" s="199">
        <f>SUM(W56)</f>
        <v>0</v>
      </c>
      <c r="X55" s="199">
        <f>U55-V55-W55</f>
        <v>14923174</v>
      </c>
      <c r="Y55" s="203">
        <f t="shared" si="5"/>
        <v>88.30032143753137</v>
      </c>
      <c r="Z55" s="66"/>
    </row>
    <row r="56" spans="2:26" ht="11.25" customHeight="1">
      <c r="B56" s="60"/>
      <c r="C56" s="43"/>
      <c r="D56" s="43"/>
      <c r="E56" s="313" t="s">
        <v>274</v>
      </c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138"/>
      <c r="U56" s="199">
        <v>127552000</v>
      </c>
      <c r="V56" s="199">
        <v>112628826</v>
      </c>
      <c r="W56" s="199">
        <v>0</v>
      </c>
      <c r="X56" s="199">
        <f aca="true" t="shared" si="6" ref="X56:X63">U56-V56-W56</f>
        <v>14923174</v>
      </c>
      <c r="Y56" s="203">
        <f t="shared" si="5"/>
        <v>88.30032143753137</v>
      </c>
      <c r="Z56" s="66"/>
    </row>
    <row r="57" spans="2:26" ht="11.25" customHeight="1">
      <c r="B57" s="60"/>
      <c r="C57" s="43"/>
      <c r="D57" s="313" t="s">
        <v>275</v>
      </c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138"/>
      <c r="U57" s="199">
        <f>SUM(U58)</f>
        <v>10697844000</v>
      </c>
      <c r="V57" s="199">
        <f>SUM(V58)</f>
        <v>10679177498</v>
      </c>
      <c r="W57" s="199">
        <f>SUM(W58)</f>
        <v>0</v>
      </c>
      <c r="X57" s="199">
        <f t="shared" si="6"/>
        <v>18666502</v>
      </c>
      <c r="Y57" s="203">
        <f t="shared" si="5"/>
        <v>99.8255115516734</v>
      </c>
      <c r="Z57" s="66"/>
    </row>
    <row r="58" spans="2:26" ht="11.25" customHeight="1">
      <c r="B58" s="60"/>
      <c r="C58" s="43"/>
      <c r="D58" s="43"/>
      <c r="E58" s="313" t="s">
        <v>275</v>
      </c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138"/>
      <c r="U58" s="199">
        <v>10697844000</v>
      </c>
      <c r="V58" s="199">
        <v>10679177498</v>
      </c>
      <c r="W58" s="199">
        <v>0</v>
      </c>
      <c r="X58" s="199">
        <f t="shared" si="6"/>
        <v>18666502</v>
      </c>
      <c r="Y58" s="203">
        <f t="shared" si="5"/>
        <v>99.8255115516734</v>
      </c>
      <c r="Z58" s="66"/>
    </row>
    <row r="59" spans="2:26" ht="11.25" customHeight="1">
      <c r="B59" s="60"/>
      <c r="C59" s="43"/>
      <c r="D59" s="313" t="s">
        <v>284</v>
      </c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138"/>
      <c r="U59" s="199">
        <f>SUM(U60)</f>
        <v>409935000</v>
      </c>
      <c r="V59" s="199">
        <f>SUM(V60)</f>
        <v>385192390</v>
      </c>
      <c r="W59" s="199">
        <f>SUM(W60)</f>
        <v>0</v>
      </c>
      <c r="X59" s="199">
        <f t="shared" si="6"/>
        <v>24742610</v>
      </c>
      <c r="Y59" s="203">
        <f t="shared" si="5"/>
        <v>93.96426018759072</v>
      </c>
      <c r="Z59" s="66"/>
    </row>
    <row r="60" spans="2:26" ht="11.25" customHeight="1">
      <c r="B60" s="60"/>
      <c r="C60" s="43"/>
      <c r="D60" s="43"/>
      <c r="E60" s="313" t="s">
        <v>284</v>
      </c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138"/>
      <c r="U60" s="199">
        <v>409935000</v>
      </c>
      <c r="V60" s="199">
        <v>385192390</v>
      </c>
      <c r="W60" s="199">
        <v>0</v>
      </c>
      <c r="X60" s="199">
        <f t="shared" si="6"/>
        <v>24742610</v>
      </c>
      <c r="Y60" s="203">
        <f t="shared" si="5"/>
        <v>93.96426018759072</v>
      </c>
      <c r="Z60" s="66"/>
    </row>
    <row r="61" spans="2:26" ht="11.25" customHeight="1">
      <c r="B61" s="60"/>
      <c r="C61" s="43"/>
      <c r="D61" s="313" t="s">
        <v>278</v>
      </c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138"/>
      <c r="U61" s="199">
        <f>SUM(U62)</f>
        <v>242060000</v>
      </c>
      <c r="V61" s="199">
        <f>SUM(V62)</f>
        <v>218055000</v>
      </c>
      <c r="W61" s="199">
        <f>SUM(W62)</f>
        <v>0</v>
      </c>
      <c r="X61" s="199">
        <f t="shared" si="6"/>
        <v>24005000</v>
      </c>
      <c r="Y61" s="203">
        <f t="shared" si="5"/>
        <v>90.0830372634884</v>
      </c>
      <c r="Z61" s="66"/>
    </row>
    <row r="62" spans="2:26" ht="11.25" customHeight="1">
      <c r="B62" s="60"/>
      <c r="C62" s="43"/>
      <c r="D62" s="43"/>
      <c r="E62" s="313" t="s">
        <v>278</v>
      </c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138"/>
      <c r="U62" s="199">
        <v>242060000</v>
      </c>
      <c r="V62" s="199">
        <v>218055000</v>
      </c>
      <c r="W62" s="199">
        <v>0</v>
      </c>
      <c r="X62" s="199">
        <f t="shared" si="6"/>
        <v>24005000</v>
      </c>
      <c r="Y62" s="203">
        <f t="shared" si="5"/>
        <v>90.0830372634884</v>
      </c>
      <c r="Z62" s="66"/>
    </row>
    <row r="63" spans="2:26" ht="11.25" customHeight="1">
      <c r="B63" s="60"/>
      <c r="C63" s="43"/>
      <c r="D63" s="313" t="s">
        <v>276</v>
      </c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138"/>
      <c r="U63" s="199">
        <f>SUM(U64:U65)</f>
        <v>75798000</v>
      </c>
      <c r="V63" s="199">
        <f>SUM(V64:V65)</f>
        <v>70845022</v>
      </c>
      <c r="W63" s="199">
        <f>SUM(W65)</f>
        <v>0</v>
      </c>
      <c r="X63" s="199">
        <f t="shared" si="6"/>
        <v>4952978</v>
      </c>
      <c r="Y63" s="203">
        <f t="shared" si="5"/>
        <v>93.46555581941476</v>
      </c>
      <c r="Z63" s="66"/>
    </row>
    <row r="64" spans="2:26" ht="11.25" customHeight="1">
      <c r="B64" s="60"/>
      <c r="C64" s="43"/>
      <c r="D64" s="43"/>
      <c r="E64" s="313" t="s">
        <v>277</v>
      </c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138"/>
      <c r="U64" s="199">
        <v>20201000</v>
      </c>
      <c r="V64" s="199">
        <v>15248300</v>
      </c>
      <c r="W64" s="199">
        <f>SUM(W67)</f>
        <v>0</v>
      </c>
      <c r="X64" s="199">
        <f>U64-V64-W64</f>
        <v>4952700</v>
      </c>
      <c r="Y64" s="203">
        <f>V64/U64*100</f>
        <v>75.48289688629276</v>
      </c>
      <c r="Z64" s="66"/>
    </row>
    <row r="65" spans="2:26" ht="11.25" customHeight="1">
      <c r="B65" s="60"/>
      <c r="C65" s="43"/>
      <c r="D65" s="43"/>
      <c r="E65" s="313" t="s">
        <v>295</v>
      </c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138"/>
      <c r="U65" s="199">
        <v>55597000</v>
      </c>
      <c r="V65" s="199">
        <v>55596722</v>
      </c>
      <c r="W65" s="199">
        <f>SUM(W68)</f>
        <v>0</v>
      </c>
      <c r="X65" s="199">
        <f>U65-V65-W65</f>
        <v>278</v>
      </c>
      <c r="Y65" s="203">
        <f>V65/U65*100</f>
        <v>99.99949997302012</v>
      </c>
      <c r="Z65" s="66"/>
    </row>
    <row r="66" spans="2:26" ht="11.25" customHeight="1">
      <c r="B66" s="60"/>
      <c r="C66" s="43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138"/>
      <c r="U66" s="199"/>
      <c r="V66" s="199"/>
      <c r="W66" s="199"/>
      <c r="X66" s="199"/>
      <c r="Y66" s="203"/>
      <c r="Z66" s="66"/>
    </row>
    <row r="67" spans="2:26" ht="11.25" customHeight="1">
      <c r="B67" s="60"/>
      <c r="C67" s="43"/>
      <c r="D67" s="43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138"/>
      <c r="U67" s="199"/>
      <c r="V67" s="199"/>
      <c r="W67" s="199"/>
      <c r="X67" s="199"/>
      <c r="Y67" s="203"/>
      <c r="Z67" s="66"/>
    </row>
    <row r="68" spans="2:26" ht="11.25" customHeight="1">
      <c r="B68" s="60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138"/>
      <c r="U68" s="199"/>
      <c r="V68" s="199"/>
      <c r="W68" s="199"/>
      <c r="X68" s="199"/>
      <c r="Y68" s="202"/>
      <c r="Z68" s="66"/>
    </row>
    <row r="69" spans="2:26" ht="11.25" customHeight="1">
      <c r="B69" s="60"/>
      <c r="C69" s="312" t="s">
        <v>104</v>
      </c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138"/>
      <c r="U69" s="204">
        <f>SUM(U70,U72)</f>
        <v>64109000</v>
      </c>
      <c r="V69" s="204">
        <f>SUM(V70,V72)</f>
        <v>37356325</v>
      </c>
      <c r="W69" s="204">
        <v>0</v>
      </c>
      <c r="X69" s="204">
        <f aca="true" t="shared" si="7" ref="X69:X74">U69-V69-W69</f>
        <v>26752675</v>
      </c>
      <c r="Y69" s="205">
        <f aca="true" t="shared" si="8" ref="Y69:Y74">V69/U69*100</f>
        <v>58.27001669032429</v>
      </c>
      <c r="Z69" s="66"/>
    </row>
    <row r="70" spans="2:26" s="141" customFormat="1" ht="11.25" customHeight="1">
      <c r="B70" s="142"/>
      <c r="C70" s="142"/>
      <c r="D70" s="313" t="s">
        <v>130</v>
      </c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144"/>
      <c r="U70" s="199">
        <f>SUM(U71)</f>
        <v>58960000</v>
      </c>
      <c r="V70" s="199">
        <f>SUM(V71)</f>
        <v>32211326</v>
      </c>
      <c r="W70" s="199">
        <v>0</v>
      </c>
      <c r="X70" s="199">
        <f t="shared" si="7"/>
        <v>26748674</v>
      </c>
      <c r="Y70" s="203">
        <f t="shared" si="8"/>
        <v>54.632506784260514</v>
      </c>
      <c r="Z70" s="149"/>
    </row>
    <row r="71" spans="2:26" ht="11.25" customHeight="1">
      <c r="B71" s="60"/>
      <c r="C71" s="43"/>
      <c r="D71" s="60"/>
      <c r="E71" s="313" t="s">
        <v>130</v>
      </c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138"/>
      <c r="U71" s="197">
        <v>58960000</v>
      </c>
      <c r="V71" s="197">
        <v>32211326</v>
      </c>
      <c r="W71" s="197">
        <v>0</v>
      </c>
      <c r="X71" s="199">
        <f t="shared" si="7"/>
        <v>26748674</v>
      </c>
      <c r="Y71" s="203">
        <f t="shared" si="8"/>
        <v>54.632506784260514</v>
      </c>
      <c r="Z71" s="66"/>
    </row>
    <row r="72" spans="2:26" ht="11.25" customHeight="1">
      <c r="B72" s="60"/>
      <c r="C72" s="43"/>
      <c r="D72" s="313" t="s">
        <v>128</v>
      </c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138"/>
      <c r="U72" s="199">
        <f>SUM(U73:U74)</f>
        <v>5149000</v>
      </c>
      <c r="V72" s="199">
        <f>SUM(V73:V74)</f>
        <v>5144999</v>
      </c>
      <c r="W72" s="199">
        <v>0</v>
      </c>
      <c r="X72" s="199">
        <f t="shared" si="7"/>
        <v>4001</v>
      </c>
      <c r="Y72" s="203">
        <f t="shared" si="8"/>
        <v>99.92229559137697</v>
      </c>
      <c r="Z72" s="66"/>
    </row>
    <row r="73" spans="2:26" ht="11.25" customHeight="1">
      <c r="B73" s="60"/>
      <c r="C73" s="43"/>
      <c r="D73" s="60"/>
      <c r="E73" s="313" t="s">
        <v>131</v>
      </c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138"/>
      <c r="U73" s="197">
        <v>102000</v>
      </c>
      <c r="V73" s="197">
        <v>101667</v>
      </c>
      <c r="W73" s="197">
        <v>0</v>
      </c>
      <c r="X73" s="199">
        <f t="shared" si="7"/>
        <v>333</v>
      </c>
      <c r="Y73" s="203">
        <f t="shared" si="8"/>
        <v>99.6735294117647</v>
      </c>
      <c r="Z73" s="66"/>
    </row>
    <row r="74" spans="2:26" ht="11.25" customHeight="1">
      <c r="B74" s="60"/>
      <c r="C74" s="43"/>
      <c r="D74" s="43"/>
      <c r="E74" s="313" t="s">
        <v>132</v>
      </c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138"/>
      <c r="U74" s="197">
        <v>5047000</v>
      </c>
      <c r="V74" s="197">
        <v>5043332</v>
      </c>
      <c r="W74" s="197">
        <v>0</v>
      </c>
      <c r="X74" s="199">
        <f t="shared" si="7"/>
        <v>3668</v>
      </c>
      <c r="Y74" s="203">
        <f t="shared" si="8"/>
        <v>99.92732316227462</v>
      </c>
      <c r="Z74" s="66"/>
    </row>
    <row r="75" spans="2:26" ht="11.25" customHeight="1">
      <c r="B75" s="59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64"/>
      <c r="U75" s="72"/>
      <c r="V75" s="72"/>
      <c r="W75" s="72"/>
      <c r="X75" s="208"/>
      <c r="Y75" s="209"/>
      <c r="Z75" s="66"/>
    </row>
    <row r="76" spans="2:26" ht="11.25" customHeight="1">
      <c r="B76" s="60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211"/>
      <c r="U76" s="210"/>
      <c r="V76" s="197"/>
      <c r="W76" s="197"/>
      <c r="X76" s="199"/>
      <c r="Y76" s="203"/>
      <c r="Z76" s="66"/>
    </row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</sheetData>
  <sheetProtection/>
  <mergeCells count="64">
    <mergeCell ref="E74:S74"/>
    <mergeCell ref="E49:S49"/>
    <mergeCell ref="E71:S71"/>
    <mergeCell ref="D72:S72"/>
    <mergeCell ref="E73:S73"/>
    <mergeCell ref="C69:S69"/>
    <mergeCell ref="C50:S50"/>
    <mergeCell ref="D51:S51"/>
    <mergeCell ref="E52:S52"/>
    <mergeCell ref="D70:S70"/>
    <mergeCell ref="C54:S54"/>
    <mergeCell ref="E28:S28"/>
    <mergeCell ref="D29:S29"/>
    <mergeCell ref="E31:S31"/>
    <mergeCell ref="D32:S32"/>
    <mergeCell ref="E30:S30"/>
    <mergeCell ref="D35:S35"/>
    <mergeCell ref="D46:S46"/>
    <mergeCell ref="D44:S44"/>
    <mergeCell ref="E45:S45"/>
    <mergeCell ref="D40:S40"/>
    <mergeCell ref="C39:S39"/>
    <mergeCell ref="E47:S47"/>
    <mergeCell ref="D48:S48"/>
    <mergeCell ref="E41:S41"/>
    <mergeCell ref="D42:S42"/>
    <mergeCell ref="E43:S43"/>
    <mergeCell ref="E16:S16"/>
    <mergeCell ref="E17:S17"/>
    <mergeCell ref="E22:S22"/>
    <mergeCell ref="C38:S38"/>
    <mergeCell ref="E24:S24"/>
    <mergeCell ref="E36:S36"/>
    <mergeCell ref="E18:S18"/>
    <mergeCell ref="D23:S23"/>
    <mergeCell ref="D25:S25"/>
    <mergeCell ref="E26:S26"/>
    <mergeCell ref="D55:S55"/>
    <mergeCell ref="E56:S56"/>
    <mergeCell ref="B3:Y3"/>
    <mergeCell ref="B5:T6"/>
    <mergeCell ref="U5:Y5"/>
    <mergeCell ref="C9:S9"/>
    <mergeCell ref="E14:S14"/>
    <mergeCell ref="E15:S15"/>
    <mergeCell ref="E33:S33"/>
    <mergeCell ref="E34:S34"/>
    <mergeCell ref="D57:S57"/>
    <mergeCell ref="E62:S62"/>
    <mergeCell ref="D10:S10"/>
    <mergeCell ref="E11:S11"/>
    <mergeCell ref="D12:S12"/>
    <mergeCell ref="E13:S13"/>
    <mergeCell ref="D27:S27"/>
    <mergeCell ref="D21:S21"/>
    <mergeCell ref="D19:S19"/>
    <mergeCell ref="E20:S20"/>
    <mergeCell ref="D63:S63"/>
    <mergeCell ref="E65:S65"/>
    <mergeCell ref="E58:S58"/>
    <mergeCell ref="D59:S59"/>
    <mergeCell ref="E60:S60"/>
    <mergeCell ref="D61:S61"/>
    <mergeCell ref="E64:S64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BK48"/>
  <sheetViews>
    <sheetView zoomScalePageLayoutView="0" workbookViewId="0" topLeftCell="A1">
      <selection activeCell="B3" sqref="B3:BJ3"/>
    </sheetView>
  </sheetViews>
  <sheetFormatPr defaultColWidth="9.00390625" defaultRowHeight="13.5"/>
  <cols>
    <col min="1" max="1" width="1.00390625" style="3" customWidth="1"/>
    <col min="2" max="63" width="1.625" style="3" customWidth="1"/>
    <col min="64" max="16384" width="9.00390625" style="3" customWidth="1"/>
  </cols>
  <sheetData>
    <row r="1" spans="50:63" s="7" customFormat="1" ht="10.5" customHeight="1"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K1" s="241" t="s">
        <v>322</v>
      </c>
    </row>
    <row r="2" spans="50:63" s="7" customFormat="1" ht="10.5" customHeight="1"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3"/>
      <c r="BK2" s="28"/>
    </row>
    <row r="3" spans="2:63" s="7" customFormat="1" ht="18" customHeight="1">
      <c r="B3" s="341" t="s">
        <v>330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28"/>
    </row>
    <row r="4" spans="2:63" s="7" customFormat="1" ht="10.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9"/>
      <c r="BK4" s="28"/>
    </row>
    <row r="5" spans="2:63" s="7" customFormat="1" ht="18" customHeight="1">
      <c r="B5" s="320" t="s">
        <v>279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42"/>
      <c r="U5" s="345" t="s">
        <v>280</v>
      </c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28"/>
    </row>
    <row r="6" spans="2:63" s="7" customFormat="1" ht="18" customHeight="1"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4"/>
      <c r="U6" s="338" t="s">
        <v>181</v>
      </c>
      <c r="V6" s="339"/>
      <c r="W6" s="339"/>
      <c r="X6" s="339"/>
      <c r="Y6" s="339"/>
      <c r="Z6" s="339"/>
      <c r="AA6" s="339"/>
      <c r="AB6" s="339"/>
      <c r="AC6" s="340"/>
      <c r="AD6" s="338" t="s">
        <v>281</v>
      </c>
      <c r="AE6" s="339"/>
      <c r="AF6" s="339"/>
      <c r="AG6" s="339"/>
      <c r="AH6" s="339"/>
      <c r="AI6" s="339"/>
      <c r="AJ6" s="339"/>
      <c r="AK6" s="339"/>
      <c r="AL6" s="340"/>
      <c r="AM6" s="338" t="s">
        <v>183</v>
      </c>
      <c r="AN6" s="339"/>
      <c r="AO6" s="339"/>
      <c r="AP6" s="339"/>
      <c r="AQ6" s="339"/>
      <c r="AR6" s="339"/>
      <c r="AS6" s="339"/>
      <c r="AT6" s="340"/>
      <c r="AU6" s="338" t="s">
        <v>184</v>
      </c>
      <c r="AV6" s="339"/>
      <c r="AW6" s="339"/>
      <c r="AX6" s="339"/>
      <c r="AY6" s="339"/>
      <c r="AZ6" s="339"/>
      <c r="BA6" s="339"/>
      <c r="BB6" s="340"/>
      <c r="BC6" s="343" t="s">
        <v>185</v>
      </c>
      <c r="BD6" s="343"/>
      <c r="BE6" s="343"/>
      <c r="BF6" s="343"/>
      <c r="BG6" s="343"/>
      <c r="BH6" s="343"/>
      <c r="BI6" s="343"/>
      <c r="BJ6" s="343"/>
      <c r="BK6" s="28"/>
    </row>
    <row r="7" spans="20:63" s="7" customFormat="1" ht="12" customHeight="1">
      <c r="T7" s="23"/>
      <c r="U7" s="330" t="s">
        <v>283</v>
      </c>
      <c r="V7" s="330"/>
      <c r="W7" s="330"/>
      <c r="X7" s="330"/>
      <c r="Y7" s="330"/>
      <c r="Z7" s="330"/>
      <c r="AA7" s="330"/>
      <c r="AB7" s="330"/>
      <c r="AC7" s="330"/>
      <c r="AD7" s="330" t="s">
        <v>283</v>
      </c>
      <c r="AE7" s="330"/>
      <c r="AF7" s="330"/>
      <c r="AG7" s="330"/>
      <c r="AH7" s="330"/>
      <c r="AI7" s="330"/>
      <c r="AJ7" s="330"/>
      <c r="AK7" s="330"/>
      <c r="AL7" s="330"/>
      <c r="AM7" s="330" t="s">
        <v>283</v>
      </c>
      <c r="AN7" s="330"/>
      <c r="AO7" s="330"/>
      <c r="AP7" s="330"/>
      <c r="AQ7" s="330"/>
      <c r="AR7" s="330"/>
      <c r="AS7" s="330"/>
      <c r="AT7" s="330"/>
      <c r="AU7" s="330" t="s">
        <v>283</v>
      </c>
      <c r="AV7" s="330"/>
      <c r="AW7" s="330"/>
      <c r="AX7" s="330"/>
      <c r="AY7" s="330"/>
      <c r="AZ7" s="330"/>
      <c r="BA7" s="330"/>
      <c r="BB7" s="330"/>
      <c r="BC7" s="346" t="s">
        <v>282</v>
      </c>
      <c r="BD7" s="346"/>
      <c r="BE7" s="346"/>
      <c r="BF7" s="346"/>
      <c r="BG7" s="346"/>
      <c r="BH7" s="346"/>
      <c r="BI7" s="346"/>
      <c r="BJ7" s="346"/>
      <c r="BK7" s="28"/>
    </row>
    <row r="8" spans="20:63" s="7" customFormat="1" ht="6.75" customHeight="1">
      <c r="T8" s="23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3"/>
      <c r="BK8" s="28"/>
    </row>
    <row r="9" spans="3:63" s="7" customFormat="1" ht="12" customHeight="1">
      <c r="C9" s="312" t="s">
        <v>107</v>
      </c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144"/>
      <c r="U9" s="335">
        <f>SUM(U10,U12,U14,U16)</f>
        <v>532076000</v>
      </c>
      <c r="V9" s="331"/>
      <c r="W9" s="331"/>
      <c r="X9" s="331"/>
      <c r="Y9" s="331"/>
      <c r="Z9" s="331"/>
      <c r="AA9" s="331"/>
      <c r="AB9" s="331"/>
      <c r="AC9" s="331"/>
      <c r="AD9" s="331">
        <f>SUM(AD10,AD12,AD14,AD16)</f>
        <v>522218034</v>
      </c>
      <c r="AE9" s="331"/>
      <c r="AF9" s="331"/>
      <c r="AG9" s="331"/>
      <c r="AH9" s="331"/>
      <c r="AI9" s="331"/>
      <c r="AJ9" s="331"/>
      <c r="AK9" s="331"/>
      <c r="AL9" s="331"/>
      <c r="AM9" s="331">
        <v>0</v>
      </c>
      <c r="AN9" s="331"/>
      <c r="AO9" s="331"/>
      <c r="AP9" s="331"/>
      <c r="AQ9" s="331"/>
      <c r="AR9" s="331"/>
      <c r="AS9" s="331"/>
      <c r="AT9" s="331"/>
      <c r="AU9" s="331">
        <f aca="true" t="shared" si="0" ref="AU9:AU15">U9-AD9-AM9</f>
        <v>9857966</v>
      </c>
      <c r="AV9" s="331"/>
      <c r="AW9" s="331"/>
      <c r="AX9" s="331"/>
      <c r="AY9" s="331"/>
      <c r="AZ9" s="331"/>
      <c r="BA9" s="331"/>
      <c r="BB9" s="331"/>
      <c r="BC9" s="337">
        <f>AD9/U9*100</f>
        <v>98.14726354881633</v>
      </c>
      <c r="BD9" s="337"/>
      <c r="BE9" s="337"/>
      <c r="BF9" s="337"/>
      <c r="BG9" s="337"/>
      <c r="BH9" s="337"/>
      <c r="BI9" s="337"/>
      <c r="BJ9" s="337"/>
      <c r="BK9" s="28"/>
    </row>
    <row r="10" spans="3:63" s="7" customFormat="1" ht="12" customHeight="1">
      <c r="C10" s="60"/>
      <c r="D10" s="313" t="s">
        <v>133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138"/>
      <c r="U10" s="336">
        <f>SUM(U11)</f>
        <v>187012000</v>
      </c>
      <c r="V10" s="323"/>
      <c r="W10" s="323"/>
      <c r="X10" s="323"/>
      <c r="Y10" s="323"/>
      <c r="Z10" s="323"/>
      <c r="AA10" s="323"/>
      <c r="AB10" s="323"/>
      <c r="AC10" s="323"/>
      <c r="AD10" s="323">
        <f>SUM(AD11)</f>
        <v>183415656</v>
      </c>
      <c r="AE10" s="323"/>
      <c r="AF10" s="323"/>
      <c r="AG10" s="323"/>
      <c r="AH10" s="323"/>
      <c r="AI10" s="323"/>
      <c r="AJ10" s="323"/>
      <c r="AK10" s="323"/>
      <c r="AL10" s="323"/>
      <c r="AM10" s="323">
        <v>0</v>
      </c>
      <c r="AN10" s="323"/>
      <c r="AO10" s="323"/>
      <c r="AP10" s="323"/>
      <c r="AQ10" s="323"/>
      <c r="AR10" s="323"/>
      <c r="AS10" s="323"/>
      <c r="AT10" s="323"/>
      <c r="AU10" s="323">
        <f t="shared" si="0"/>
        <v>3596344</v>
      </c>
      <c r="AV10" s="323"/>
      <c r="AW10" s="323"/>
      <c r="AX10" s="323"/>
      <c r="AY10" s="323"/>
      <c r="AZ10" s="323"/>
      <c r="BA10" s="323"/>
      <c r="BB10" s="323"/>
      <c r="BC10" s="332">
        <f aca="true" t="shared" si="1" ref="BC10:BC17">AD10/U10*100</f>
        <v>98.07694479498642</v>
      </c>
      <c r="BD10" s="332"/>
      <c r="BE10" s="332"/>
      <c r="BF10" s="332"/>
      <c r="BG10" s="332"/>
      <c r="BH10" s="332"/>
      <c r="BI10" s="332"/>
      <c r="BJ10" s="332"/>
      <c r="BK10" s="28"/>
    </row>
    <row r="11" spans="3:63" s="7" customFormat="1" ht="12" customHeight="1">
      <c r="C11" s="43"/>
      <c r="D11" s="60"/>
      <c r="E11" s="313" t="s">
        <v>133</v>
      </c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138"/>
      <c r="U11" s="322">
        <v>187012000</v>
      </c>
      <c r="V11" s="325"/>
      <c r="W11" s="325"/>
      <c r="X11" s="325"/>
      <c r="Y11" s="325"/>
      <c r="Z11" s="325"/>
      <c r="AA11" s="325"/>
      <c r="AB11" s="325"/>
      <c r="AC11" s="325"/>
      <c r="AD11" s="325">
        <v>183415656</v>
      </c>
      <c r="AE11" s="325"/>
      <c r="AF11" s="325"/>
      <c r="AG11" s="325"/>
      <c r="AH11" s="325"/>
      <c r="AI11" s="325"/>
      <c r="AJ11" s="325"/>
      <c r="AK11" s="325"/>
      <c r="AL11" s="325"/>
      <c r="AM11" s="325">
        <v>0</v>
      </c>
      <c r="AN11" s="325"/>
      <c r="AO11" s="325"/>
      <c r="AP11" s="325"/>
      <c r="AQ11" s="325"/>
      <c r="AR11" s="325"/>
      <c r="AS11" s="325"/>
      <c r="AT11" s="325"/>
      <c r="AU11" s="323">
        <f t="shared" si="0"/>
        <v>3596344</v>
      </c>
      <c r="AV11" s="323"/>
      <c r="AW11" s="323"/>
      <c r="AX11" s="323"/>
      <c r="AY11" s="323"/>
      <c r="AZ11" s="323"/>
      <c r="BA11" s="323"/>
      <c r="BB11" s="323"/>
      <c r="BC11" s="332">
        <f t="shared" si="1"/>
        <v>98.07694479498642</v>
      </c>
      <c r="BD11" s="332"/>
      <c r="BE11" s="332"/>
      <c r="BF11" s="332"/>
      <c r="BG11" s="332"/>
      <c r="BH11" s="332"/>
      <c r="BI11" s="332"/>
      <c r="BJ11" s="332"/>
      <c r="BK11" s="28"/>
    </row>
    <row r="12" spans="3:63" s="7" customFormat="1" ht="12" customHeight="1">
      <c r="C12" s="43"/>
      <c r="D12" s="313" t="s">
        <v>86</v>
      </c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138"/>
      <c r="U12" s="336">
        <f>SUM(U13)</f>
        <v>233924000</v>
      </c>
      <c r="V12" s="323"/>
      <c r="W12" s="323"/>
      <c r="X12" s="323"/>
      <c r="Y12" s="323"/>
      <c r="Z12" s="323"/>
      <c r="AA12" s="323"/>
      <c r="AB12" s="323"/>
      <c r="AC12" s="323"/>
      <c r="AD12" s="323">
        <f>SUM(AD13)</f>
        <v>233922514</v>
      </c>
      <c r="AE12" s="323"/>
      <c r="AF12" s="323"/>
      <c r="AG12" s="323"/>
      <c r="AH12" s="323"/>
      <c r="AI12" s="323"/>
      <c r="AJ12" s="323"/>
      <c r="AK12" s="323"/>
      <c r="AL12" s="323"/>
      <c r="AM12" s="323">
        <v>0</v>
      </c>
      <c r="AN12" s="323"/>
      <c r="AO12" s="323"/>
      <c r="AP12" s="323"/>
      <c r="AQ12" s="323"/>
      <c r="AR12" s="323"/>
      <c r="AS12" s="323"/>
      <c r="AT12" s="323"/>
      <c r="AU12" s="323">
        <f t="shared" si="0"/>
        <v>1486</v>
      </c>
      <c r="AV12" s="323"/>
      <c r="AW12" s="323"/>
      <c r="AX12" s="323"/>
      <c r="AY12" s="323"/>
      <c r="AZ12" s="323"/>
      <c r="BA12" s="323"/>
      <c r="BB12" s="323"/>
      <c r="BC12" s="332">
        <f t="shared" si="1"/>
        <v>99.99936475094475</v>
      </c>
      <c r="BD12" s="332"/>
      <c r="BE12" s="332"/>
      <c r="BF12" s="332"/>
      <c r="BG12" s="332"/>
      <c r="BH12" s="332"/>
      <c r="BI12" s="332"/>
      <c r="BJ12" s="332"/>
      <c r="BK12" s="28"/>
    </row>
    <row r="13" spans="3:63" s="7" customFormat="1" ht="12" customHeight="1">
      <c r="C13" s="60"/>
      <c r="D13" s="60"/>
      <c r="E13" s="313" t="s">
        <v>86</v>
      </c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138"/>
      <c r="U13" s="322">
        <v>233924000</v>
      </c>
      <c r="V13" s="325"/>
      <c r="W13" s="325"/>
      <c r="X13" s="325"/>
      <c r="Y13" s="325"/>
      <c r="Z13" s="325"/>
      <c r="AA13" s="325"/>
      <c r="AB13" s="325"/>
      <c r="AC13" s="325"/>
      <c r="AD13" s="325">
        <v>233922514</v>
      </c>
      <c r="AE13" s="325"/>
      <c r="AF13" s="325"/>
      <c r="AG13" s="325"/>
      <c r="AH13" s="325"/>
      <c r="AI13" s="325"/>
      <c r="AJ13" s="325"/>
      <c r="AK13" s="325"/>
      <c r="AL13" s="325"/>
      <c r="AM13" s="325">
        <v>0</v>
      </c>
      <c r="AN13" s="325"/>
      <c r="AO13" s="325"/>
      <c r="AP13" s="325"/>
      <c r="AQ13" s="325"/>
      <c r="AR13" s="325"/>
      <c r="AS13" s="325"/>
      <c r="AT13" s="325"/>
      <c r="AU13" s="323">
        <f t="shared" si="0"/>
        <v>1486</v>
      </c>
      <c r="AV13" s="323"/>
      <c r="AW13" s="323"/>
      <c r="AX13" s="323"/>
      <c r="AY13" s="323"/>
      <c r="AZ13" s="323"/>
      <c r="BA13" s="323"/>
      <c r="BB13" s="323"/>
      <c r="BC13" s="332">
        <f t="shared" si="1"/>
        <v>99.99936475094475</v>
      </c>
      <c r="BD13" s="332"/>
      <c r="BE13" s="332"/>
      <c r="BF13" s="332"/>
      <c r="BG13" s="332"/>
      <c r="BH13" s="332"/>
      <c r="BI13" s="332"/>
      <c r="BJ13" s="332"/>
      <c r="BK13" s="28"/>
    </row>
    <row r="14" spans="3:63" s="7" customFormat="1" ht="12" customHeight="1">
      <c r="C14" s="60"/>
      <c r="D14" s="313" t="s">
        <v>128</v>
      </c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138"/>
      <c r="U14" s="336">
        <f>SUM(U15)</f>
        <v>106140000</v>
      </c>
      <c r="V14" s="323"/>
      <c r="W14" s="323"/>
      <c r="X14" s="323"/>
      <c r="Y14" s="323"/>
      <c r="Z14" s="323"/>
      <c r="AA14" s="323"/>
      <c r="AB14" s="323"/>
      <c r="AC14" s="323"/>
      <c r="AD14" s="323">
        <f>SUM(AD15)</f>
        <v>104879864</v>
      </c>
      <c r="AE14" s="323"/>
      <c r="AF14" s="323"/>
      <c r="AG14" s="323"/>
      <c r="AH14" s="323"/>
      <c r="AI14" s="323"/>
      <c r="AJ14" s="323"/>
      <c r="AK14" s="323"/>
      <c r="AL14" s="323"/>
      <c r="AM14" s="323">
        <v>0</v>
      </c>
      <c r="AN14" s="323"/>
      <c r="AO14" s="323"/>
      <c r="AP14" s="323"/>
      <c r="AQ14" s="323"/>
      <c r="AR14" s="323"/>
      <c r="AS14" s="323"/>
      <c r="AT14" s="323"/>
      <c r="AU14" s="323">
        <f t="shared" si="0"/>
        <v>1260136</v>
      </c>
      <c r="AV14" s="323"/>
      <c r="AW14" s="323"/>
      <c r="AX14" s="323"/>
      <c r="AY14" s="323"/>
      <c r="AZ14" s="323"/>
      <c r="BA14" s="323"/>
      <c r="BB14" s="323"/>
      <c r="BC14" s="332">
        <f t="shared" si="1"/>
        <v>98.8127605049934</v>
      </c>
      <c r="BD14" s="332"/>
      <c r="BE14" s="332"/>
      <c r="BF14" s="332"/>
      <c r="BG14" s="332"/>
      <c r="BH14" s="332"/>
      <c r="BI14" s="332"/>
      <c r="BJ14" s="332"/>
      <c r="BK14" s="28"/>
    </row>
    <row r="15" spans="3:63" s="7" customFormat="1" ht="12" customHeight="1">
      <c r="C15" s="60"/>
      <c r="D15" s="60"/>
      <c r="E15" s="313" t="s">
        <v>219</v>
      </c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138"/>
      <c r="U15" s="322">
        <v>106140000</v>
      </c>
      <c r="V15" s="325"/>
      <c r="W15" s="325"/>
      <c r="X15" s="325"/>
      <c r="Y15" s="325"/>
      <c r="Z15" s="325"/>
      <c r="AA15" s="325"/>
      <c r="AB15" s="325"/>
      <c r="AC15" s="325"/>
      <c r="AD15" s="325">
        <v>104879864</v>
      </c>
      <c r="AE15" s="325"/>
      <c r="AF15" s="325"/>
      <c r="AG15" s="325"/>
      <c r="AH15" s="325"/>
      <c r="AI15" s="325"/>
      <c r="AJ15" s="325"/>
      <c r="AK15" s="325"/>
      <c r="AL15" s="325"/>
      <c r="AM15" s="325">
        <v>0</v>
      </c>
      <c r="AN15" s="325"/>
      <c r="AO15" s="325"/>
      <c r="AP15" s="325"/>
      <c r="AQ15" s="325"/>
      <c r="AR15" s="325"/>
      <c r="AS15" s="325"/>
      <c r="AT15" s="325"/>
      <c r="AU15" s="323">
        <f t="shared" si="0"/>
        <v>1260136</v>
      </c>
      <c r="AV15" s="323"/>
      <c r="AW15" s="323"/>
      <c r="AX15" s="323"/>
      <c r="AY15" s="323"/>
      <c r="AZ15" s="323"/>
      <c r="BA15" s="323"/>
      <c r="BB15" s="323"/>
      <c r="BC15" s="332">
        <f t="shared" si="1"/>
        <v>98.8127605049934</v>
      </c>
      <c r="BD15" s="332"/>
      <c r="BE15" s="332"/>
      <c r="BF15" s="332"/>
      <c r="BG15" s="332"/>
      <c r="BH15" s="332"/>
      <c r="BI15" s="332"/>
      <c r="BJ15" s="332"/>
      <c r="BK15" s="28"/>
    </row>
    <row r="16" spans="3:63" s="7" customFormat="1" ht="12" customHeight="1">
      <c r="C16" s="43"/>
      <c r="D16" s="313" t="s">
        <v>90</v>
      </c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138"/>
      <c r="U16" s="336">
        <f>SUM(U17)</f>
        <v>5000000</v>
      </c>
      <c r="V16" s="323"/>
      <c r="W16" s="323"/>
      <c r="X16" s="323"/>
      <c r="Y16" s="323"/>
      <c r="Z16" s="323"/>
      <c r="AA16" s="323"/>
      <c r="AB16" s="323"/>
      <c r="AC16" s="323"/>
      <c r="AD16" s="323">
        <f>SUM(AD17)</f>
        <v>0</v>
      </c>
      <c r="AE16" s="323"/>
      <c r="AF16" s="323"/>
      <c r="AG16" s="323"/>
      <c r="AH16" s="323"/>
      <c r="AI16" s="323"/>
      <c r="AJ16" s="323"/>
      <c r="AK16" s="323"/>
      <c r="AL16" s="323"/>
      <c r="AM16" s="323">
        <v>0</v>
      </c>
      <c r="AN16" s="323"/>
      <c r="AO16" s="323"/>
      <c r="AP16" s="323"/>
      <c r="AQ16" s="323"/>
      <c r="AR16" s="323"/>
      <c r="AS16" s="323"/>
      <c r="AT16" s="323"/>
      <c r="AU16" s="323">
        <f>U16-AD16-AM16</f>
        <v>5000000</v>
      </c>
      <c r="AV16" s="323"/>
      <c r="AW16" s="323"/>
      <c r="AX16" s="323"/>
      <c r="AY16" s="323"/>
      <c r="AZ16" s="323"/>
      <c r="BA16" s="323"/>
      <c r="BB16" s="323"/>
      <c r="BC16" s="333">
        <f t="shared" si="1"/>
        <v>0</v>
      </c>
      <c r="BD16" s="333"/>
      <c r="BE16" s="333"/>
      <c r="BF16" s="333"/>
      <c r="BG16" s="333"/>
      <c r="BH16" s="333"/>
      <c r="BI16" s="333"/>
      <c r="BJ16" s="333"/>
      <c r="BK16" s="28"/>
    </row>
    <row r="17" spans="3:63" s="7" customFormat="1" ht="12" customHeight="1">
      <c r="C17" s="60"/>
      <c r="D17" s="60"/>
      <c r="E17" s="313" t="s">
        <v>90</v>
      </c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138"/>
      <c r="U17" s="322">
        <v>5000000</v>
      </c>
      <c r="V17" s="325"/>
      <c r="W17" s="325"/>
      <c r="X17" s="325"/>
      <c r="Y17" s="325"/>
      <c r="Z17" s="325"/>
      <c r="AA17" s="325"/>
      <c r="AB17" s="325"/>
      <c r="AC17" s="325"/>
      <c r="AD17" s="325">
        <v>0</v>
      </c>
      <c r="AE17" s="325"/>
      <c r="AF17" s="325"/>
      <c r="AG17" s="325"/>
      <c r="AH17" s="325"/>
      <c r="AI17" s="325"/>
      <c r="AJ17" s="325"/>
      <c r="AK17" s="325"/>
      <c r="AL17" s="325"/>
      <c r="AM17" s="325">
        <v>0</v>
      </c>
      <c r="AN17" s="325"/>
      <c r="AO17" s="325"/>
      <c r="AP17" s="325"/>
      <c r="AQ17" s="325"/>
      <c r="AR17" s="325"/>
      <c r="AS17" s="325"/>
      <c r="AT17" s="325"/>
      <c r="AU17" s="323">
        <f>U17-AD17-AM17</f>
        <v>5000000</v>
      </c>
      <c r="AV17" s="323"/>
      <c r="AW17" s="323"/>
      <c r="AX17" s="323"/>
      <c r="AY17" s="323"/>
      <c r="AZ17" s="323"/>
      <c r="BA17" s="323"/>
      <c r="BB17" s="323"/>
      <c r="BC17" s="333">
        <f t="shared" si="1"/>
        <v>0</v>
      </c>
      <c r="BD17" s="333"/>
      <c r="BE17" s="333"/>
      <c r="BF17" s="333"/>
      <c r="BG17" s="333"/>
      <c r="BH17" s="333"/>
      <c r="BI17" s="333"/>
      <c r="BJ17" s="333"/>
      <c r="BK17" s="28"/>
    </row>
    <row r="18" spans="3:63" s="7" customFormat="1" ht="12" customHeight="1">
      <c r="C18" s="60"/>
      <c r="D18" s="60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138"/>
      <c r="U18" s="63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9"/>
      <c r="AV18" s="199"/>
      <c r="AW18" s="199"/>
      <c r="AX18" s="199"/>
      <c r="AY18" s="199"/>
      <c r="AZ18" s="199"/>
      <c r="BA18" s="199"/>
      <c r="BB18" s="199"/>
      <c r="BC18" s="213"/>
      <c r="BD18" s="213"/>
      <c r="BE18" s="213"/>
      <c r="BF18" s="213"/>
      <c r="BG18" s="213"/>
      <c r="BH18" s="213"/>
      <c r="BI18" s="213"/>
      <c r="BJ18" s="213"/>
      <c r="BK18" s="28"/>
    </row>
    <row r="19" spans="3:63" s="7" customFormat="1" ht="12" customHeight="1">
      <c r="C19" s="43"/>
      <c r="D19" s="60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138"/>
      <c r="U19" s="199"/>
      <c r="V19" s="199"/>
      <c r="W19" s="199"/>
      <c r="X19" s="199"/>
      <c r="Y19" s="202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3"/>
      <c r="BK19" s="28"/>
    </row>
    <row r="20" spans="3:63" s="7" customFormat="1" ht="12" customHeight="1">
      <c r="C20" s="312" t="s">
        <v>109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144"/>
      <c r="U20" s="327">
        <f>SUM(U21)</f>
        <v>140458000</v>
      </c>
      <c r="V20" s="328"/>
      <c r="W20" s="328"/>
      <c r="X20" s="328"/>
      <c r="Y20" s="328"/>
      <c r="Z20" s="328"/>
      <c r="AA20" s="328"/>
      <c r="AB20" s="328"/>
      <c r="AC20" s="328"/>
      <c r="AD20" s="327">
        <f>SUM(AD21)</f>
        <v>124352868</v>
      </c>
      <c r="AE20" s="328"/>
      <c r="AF20" s="328"/>
      <c r="AG20" s="328"/>
      <c r="AH20" s="328"/>
      <c r="AI20" s="328"/>
      <c r="AJ20" s="328"/>
      <c r="AK20" s="328"/>
      <c r="AL20" s="328"/>
      <c r="AM20" s="327">
        <f>SUM(AM21)</f>
        <v>0</v>
      </c>
      <c r="AN20" s="328"/>
      <c r="AO20" s="328"/>
      <c r="AP20" s="328"/>
      <c r="AQ20" s="328"/>
      <c r="AR20" s="328"/>
      <c r="AS20" s="328"/>
      <c r="AT20" s="328"/>
      <c r="AU20" s="331">
        <f>U20-AD20-AM20</f>
        <v>16105132</v>
      </c>
      <c r="AV20" s="331"/>
      <c r="AW20" s="331"/>
      <c r="AX20" s="331"/>
      <c r="AY20" s="331"/>
      <c r="AZ20" s="331"/>
      <c r="BA20" s="331"/>
      <c r="BB20" s="331"/>
      <c r="BC20" s="334">
        <f>AD20/U20*100</f>
        <v>88.53384499280924</v>
      </c>
      <c r="BD20" s="334"/>
      <c r="BE20" s="334"/>
      <c r="BF20" s="334"/>
      <c r="BG20" s="334"/>
      <c r="BH20" s="334"/>
      <c r="BI20" s="334"/>
      <c r="BJ20" s="334"/>
      <c r="BK20" s="28"/>
    </row>
    <row r="21" spans="3:63" s="7" customFormat="1" ht="12" customHeight="1">
      <c r="C21" s="142"/>
      <c r="D21" s="313" t="s">
        <v>136</v>
      </c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138"/>
      <c r="U21" s="329">
        <f>SUM(U22)</f>
        <v>140458000</v>
      </c>
      <c r="V21" s="330"/>
      <c r="W21" s="330"/>
      <c r="X21" s="330"/>
      <c r="Y21" s="330"/>
      <c r="Z21" s="330"/>
      <c r="AA21" s="330"/>
      <c r="AB21" s="330"/>
      <c r="AC21" s="330"/>
      <c r="AD21" s="329">
        <f>SUM(AD22)</f>
        <v>124352868</v>
      </c>
      <c r="AE21" s="330"/>
      <c r="AF21" s="330"/>
      <c r="AG21" s="330"/>
      <c r="AH21" s="330"/>
      <c r="AI21" s="330"/>
      <c r="AJ21" s="330"/>
      <c r="AK21" s="330"/>
      <c r="AL21" s="330"/>
      <c r="AM21" s="329">
        <f>SUM(AM22)</f>
        <v>0</v>
      </c>
      <c r="AN21" s="330"/>
      <c r="AO21" s="330"/>
      <c r="AP21" s="330"/>
      <c r="AQ21" s="330"/>
      <c r="AR21" s="330"/>
      <c r="AS21" s="330"/>
      <c r="AT21" s="330"/>
      <c r="AU21" s="323">
        <f>U21-AD21-AM21</f>
        <v>16105132</v>
      </c>
      <c r="AV21" s="323"/>
      <c r="AW21" s="323"/>
      <c r="AX21" s="323"/>
      <c r="AY21" s="323"/>
      <c r="AZ21" s="323"/>
      <c r="BA21" s="323"/>
      <c r="BB21" s="323"/>
      <c r="BC21" s="324">
        <f>AD21/U21*100</f>
        <v>88.53384499280924</v>
      </c>
      <c r="BD21" s="324"/>
      <c r="BE21" s="324"/>
      <c r="BF21" s="324"/>
      <c r="BG21" s="324"/>
      <c r="BH21" s="324"/>
      <c r="BI21" s="324"/>
      <c r="BJ21" s="324"/>
      <c r="BK21" s="28"/>
    </row>
    <row r="22" spans="3:63" s="7" customFormat="1" ht="12" customHeight="1">
      <c r="C22" s="43"/>
      <c r="D22" s="60"/>
      <c r="E22" s="313" t="s">
        <v>111</v>
      </c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138"/>
      <c r="U22" s="322">
        <v>140458000</v>
      </c>
      <c r="V22" s="325"/>
      <c r="W22" s="325"/>
      <c r="X22" s="325"/>
      <c r="Y22" s="325"/>
      <c r="Z22" s="325"/>
      <c r="AA22" s="325"/>
      <c r="AB22" s="325"/>
      <c r="AC22" s="325"/>
      <c r="AD22" s="325">
        <v>124352868</v>
      </c>
      <c r="AE22" s="325"/>
      <c r="AF22" s="325"/>
      <c r="AG22" s="325"/>
      <c r="AH22" s="325"/>
      <c r="AI22" s="325"/>
      <c r="AJ22" s="325"/>
      <c r="AK22" s="325"/>
      <c r="AL22" s="325"/>
      <c r="AM22" s="325">
        <v>0</v>
      </c>
      <c r="AN22" s="325"/>
      <c r="AO22" s="325"/>
      <c r="AP22" s="325"/>
      <c r="AQ22" s="325"/>
      <c r="AR22" s="325"/>
      <c r="AS22" s="325"/>
      <c r="AT22" s="325"/>
      <c r="AU22" s="323">
        <f>U22-AD22-AM22</f>
        <v>16105132</v>
      </c>
      <c r="AV22" s="323"/>
      <c r="AW22" s="323"/>
      <c r="AX22" s="323"/>
      <c r="AY22" s="323"/>
      <c r="AZ22" s="323"/>
      <c r="BA22" s="323"/>
      <c r="BB22" s="323"/>
      <c r="BC22" s="324">
        <f>AD22/U22*100</f>
        <v>88.53384499280924</v>
      </c>
      <c r="BD22" s="324"/>
      <c r="BE22" s="324"/>
      <c r="BF22" s="324"/>
      <c r="BG22" s="324"/>
      <c r="BH22" s="324"/>
      <c r="BI22" s="324"/>
      <c r="BJ22" s="324"/>
      <c r="BK22" s="28"/>
    </row>
    <row r="23" spans="2:63" s="7" customFormat="1" ht="10.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3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9"/>
      <c r="BK23" s="28"/>
    </row>
    <row r="24" spans="20:63" s="7" customFormat="1" ht="10.5" customHeight="1">
      <c r="T24" s="10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3"/>
      <c r="BK24" s="28"/>
    </row>
    <row r="25" spans="50:63" s="7" customFormat="1" ht="10.5" customHeight="1"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3"/>
      <c r="BK25" s="28"/>
    </row>
    <row r="26" spans="50:63" s="7" customFormat="1" ht="10.5" customHeight="1"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3"/>
      <c r="BK26" s="28"/>
    </row>
    <row r="27" ht="10.5" customHeight="1"/>
    <row r="28" ht="10.5" customHeight="1"/>
    <row r="29" spans="2:63" s="1" customFormat="1" ht="18" customHeight="1">
      <c r="B29" s="280" t="s">
        <v>323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14"/>
    </row>
    <row r="30" spans="2:63" ht="12.7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20" t="s">
        <v>178</v>
      </c>
      <c r="BK30" s="12"/>
    </row>
    <row r="31" spans="2:63" ht="19.5" customHeight="1">
      <c r="B31" s="347" t="s">
        <v>371</v>
      </c>
      <c r="C31" s="347"/>
      <c r="D31" s="347"/>
      <c r="E31" s="347"/>
      <c r="F31" s="347"/>
      <c r="G31" s="347"/>
      <c r="H31" s="347"/>
      <c r="I31" s="347"/>
      <c r="J31" s="347"/>
      <c r="K31" s="347"/>
      <c r="L31" s="348"/>
      <c r="M31" s="349" t="s">
        <v>139</v>
      </c>
      <c r="N31" s="347"/>
      <c r="O31" s="347"/>
      <c r="P31" s="347"/>
      <c r="Q31" s="347"/>
      <c r="R31" s="347"/>
      <c r="S31" s="347"/>
      <c r="T31" s="347"/>
      <c r="U31" s="347"/>
      <c r="V31" s="348"/>
      <c r="W31" s="349" t="s">
        <v>140</v>
      </c>
      <c r="X31" s="347"/>
      <c r="Y31" s="347"/>
      <c r="Z31" s="347"/>
      <c r="AA31" s="347"/>
      <c r="AB31" s="347"/>
      <c r="AC31" s="347"/>
      <c r="AD31" s="347"/>
      <c r="AE31" s="347"/>
      <c r="AF31" s="348"/>
      <c r="AG31" s="349" t="s">
        <v>361</v>
      </c>
      <c r="AH31" s="347"/>
      <c r="AI31" s="347"/>
      <c r="AJ31" s="347"/>
      <c r="AK31" s="347"/>
      <c r="AL31" s="347"/>
      <c r="AM31" s="347"/>
      <c r="AN31" s="347"/>
      <c r="AO31" s="347"/>
      <c r="AP31" s="348"/>
      <c r="AQ31" s="349" t="s">
        <v>372</v>
      </c>
      <c r="AR31" s="347"/>
      <c r="AS31" s="347"/>
      <c r="AT31" s="347"/>
      <c r="AU31" s="347"/>
      <c r="AV31" s="347"/>
      <c r="AW31" s="347"/>
      <c r="AX31" s="347"/>
      <c r="AY31" s="347"/>
      <c r="AZ31" s="348"/>
      <c r="BA31" s="349" t="s">
        <v>373</v>
      </c>
      <c r="BB31" s="347"/>
      <c r="BC31" s="347"/>
      <c r="BD31" s="347"/>
      <c r="BE31" s="347"/>
      <c r="BF31" s="347"/>
      <c r="BG31" s="347"/>
      <c r="BH31" s="347"/>
      <c r="BI31" s="347"/>
      <c r="BJ31" s="347"/>
      <c r="BK31" s="6"/>
    </row>
    <row r="32" spans="2:63" ht="10.5" customHeight="1">
      <c r="B32" s="7"/>
      <c r="C32" s="7"/>
      <c r="D32" s="7"/>
      <c r="E32" s="7"/>
      <c r="F32" s="11"/>
      <c r="G32" s="11"/>
      <c r="H32" s="11"/>
      <c r="I32" s="11"/>
      <c r="J32" s="11"/>
      <c r="K32" s="7"/>
      <c r="L32" s="23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15"/>
    </row>
    <row r="33" spans="2:63" ht="12.75" customHeight="1">
      <c r="B33" s="7"/>
      <c r="C33" s="320" t="s">
        <v>374</v>
      </c>
      <c r="D33" s="320"/>
      <c r="E33" s="320"/>
      <c r="F33" s="321" t="s">
        <v>375</v>
      </c>
      <c r="G33" s="321"/>
      <c r="H33" s="321"/>
      <c r="I33" s="320" t="s">
        <v>371</v>
      </c>
      <c r="J33" s="320"/>
      <c r="K33" s="320"/>
      <c r="L33" s="23"/>
      <c r="M33" s="353">
        <v>53523568000</v>
      </c>
      <c r="N33" s="326"/>
      <c r="O33" s="326"/>
      <c r="P33" s="326"/>
      <c r="Q33" s="326"/>
      <c r="R33" s="326"/>
      <c r="S33" s="326"/>
      <c r="T33" s="326"/>
      <c r="U33" s="326"/>
      <c r="V33" s="326"/>
      <c r="W33" s="326">
        <v>59932475942</v>
      </c>
      <c r="X33" s="326"/>
      <c r="Y33" s="326"/>
      <c r="Z33" s="326"/>
      <c r="AA33" s="326"/>
      <c r="AB33" s="326"/>
      <c r="AC33" s="326"/>
      <c r="AD33" s="326"/>
      <c r="AE33" s="326"/>
      <c r="AF33" s="326"/>
      <c r="AG33" s="326">
        <v>54051038993</v>
      </c>
      <c r="AH33" s="326"/>
      <c r="AI33" s="326"/>
      <c r="AJ33" s="326"/>
      <c r="AK33" s="326"/>
      <c r="AL33" s="326"/>
      <c r="AM33" s="326"/>
      <c r="AN33" s="326"/>
      <c r="AO33" s="326"/>
      <c r="AP33" s="326"/>
      <c r="AQ33" s="326">
        <v>1572080359</v>
      </c>
      <c r="AR33" s="326"/>
      <c r="AS33" s="326"/>
      <c r="AT33" s="326"/>
      <c r="AU33" s="326"/>
      <c r="AV33" s="326"/>
      <c r="AW33" s="326"/>
      <c r="AX33" s="326"/>
      <c r="AY33" s="326"/>
      <c r="AZ33" s="326"/>
      <c r="BA33" s="326">
        <v>4310772745</v>
      </c>
      <c r="BB33" s="326"/>
      <c r="BC33" s="326"/>
      <c r="BD33" s="326"/>
      <c r="BE33" s="326"/>
      <c r="BF33" s="326"/>
      <c r="BG33" s="326"/>
      <c r="BH33" s="326"/>
      <c r="BI33" s="326"/>
      <c r="BJ33" s="326"/>
      <c r="BK33" s="15"/>
    </row>
    <row r="34" spans="2:63" ht="10.5" customHeight="1">
      <c r="B34" s="7"/>
      <c r="C34" s="7"/>
      <c r="D34" s="7"/>
      <c r="E34" s="7"/>
      <c r="F34" s="11"/>
      <c r="G34" s="11"/>
      <c r="H34" s="11"/>
      <c r="I34" s="11"/>
      <c r="J34" s="11"/>
      <c r="K34" s="7"/>
      <c r="L34" s="23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15"/>
    </row>
    <row r="35" spans="2:63" ht="12.75" customHeight="1">
      <c r="B35" s="7"/>
      <c r="C35" s="7"/>
      <c r="D35" s="7"/>
      <c r="E35" s="7"/>
      <c r="F35" s="321" t="s">
        <v>376</v>
      </c>
      <c r="G35" s="321"/>
      <c r="H35" s="321"/>
      <c r="I35" s="11"/>
      <c r="J35" s="11"/>
      <c r="K35" s="7"/>
      <c r="L35" s="23"/>
      <c r="M35" s="353">
        <v>57669277000</v>
      </c>
      <c r="N35" s="326"/>
      <c r="O35" s="326"/>
      <c r="P35" s="326"/>
      <c r="Q35" s="326"/>
      <c r="R35" s="326"/>
      <c r="S35" s="326"/>
      <c r="T35" s="326"/>
      <c r="U35" s="326"/>
      <c r="V35" s="326"/>
      <c r="W35" s="326">
        <v>63019820189</v>
      </c>
      <c r="X35" s="326"/>
      <c r="Y35" s="326"/>
      <c r="Z35" s="326"/>
      <c r="AA35" s="326"/>
      <c r="AB35" s="326"/>
      <c r="AC35" s="326"/>
      <c r="AD35" s="326"/>
      <c r="AE35" s="326"/>
      <c r="AF35" s="326"/>
      <c r="AG35" s="326">
        <v>58882807128</v>
      </c>
      <c r="AH35" s="326"/>
      <c r="AI35" s="326"/>
      <c r="AJ35" s="326"/>
      <c r="AK35" s="326"/>
      <c r="AL35" s="326"/>
      <c r="AM35" s="326"/>
      <c r="AN35" s="326"/>
      <c r="AO35" s="326"/>
      <c r="AP35" s="326"/>
      <c r="AQ35" s="326">
        <v>565659296</v>
      </c>
      <c r="AR35" s="326"/>
      <c r="AS35" s="326"/>
      <c r="AT35" s="326"/>
      <c r="AU35" s="326"/>
      <c r="AV35" s="326"/>
      <c r="AW35" s="326"/>
      <c r="AX35" s="326"/>
      <c r="AY35" s="326"/>
      <c r="AZ35" s="326"/>
      <c r="BA35" s="326">
        <v>3577463246</v>
      </c>
      <c r="BB35" s="326"/>
      <c r="BC35" s="326"/>
      <c r="BD35" s="326"/>
      <c r="BE35" s="326"/>
      <c r="BF35" s="326"/>
      <c r="BG35" s="326"/>
      <c r="BH35" s="326"/>
      <c r="BI35" s="326"/>
      <c r="BJ35" s="326"/>
      <c r="BK35" s="15"/>
    </row>
    <row r="36" spans="2:63" ht="10.5" customHeight="1">
      <c r="B36" s="7"/>
      <c r="C36" s="7"/>
      <c r="D36" s="7"/>
      <c r="E36" s="7"/>
      <c r="I36" s="11"/>
      <c r="J36" s="11"/>
      <c r="K36" s="7"/>
      <c r="L36" s="2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15"/>
    </row>
    <row r="37" spans="2:63" ht="12.75" customHeight="1">
      <c r="B37" s="7"/>
      <c r="C37" s="7"/>
      <c r="D37" s="7"/>
      <c r="E37" s="7"/>
      <c r="F37" s="321" t="s">
        <v>377</v>
      </c>
      <c r="G37" s="321"/>
      <c r="H37" s="321"/>
      <c r="I37" s="11"/>
      <c r="J37" s="11"/>
      <c r="K37" s="7"/>
      <c r="L37" s="23"/>
      <c r="M37" s="322">
        <v>61814639000</v>
      </c>
      <c r="N37" s="260"/>
      <c r="O37" s="260"/>
      <c r="P37" s="260"/>
      <c r="Q37" s="260"/>
      <c r="R37" s="260"/>
      <c r="S37" s="260"/>
      <c r="T37" s="260"/>
      <c r="U37" s="260"/>
      <c r="V37" s="260"/>
      <c r="W37" s="260">
        <v>67513444890</v>
      </c>
      <c r="X37" s="260"/>
      <c r="Y37" s="260"/>
      <c r="Z37" s="260"/>
      <c r="AA37" s="260"/>
      <c r="AB37" s="260"/>
      <c r="AC37" s="260"/>
      <c r="AD37" s="260"/>
      <c r="AE37" s="260"/>
      <c r="AF37" s="260"/>
      <c r="AG37" s="260">
        <v>63255467662</v>
      </c>
      <c r="AH37" s="260"/>
      <c r="AI37" s="260"/>
      <c r="AJ37" s="260"/>
      <c r="AK37" s="260"/>
      <c r="AL37" s="260"/>
      <c r="AM37" s="260"/>
      <c r="AN37" s="260"/>
      <c r="AO37" s="260"/>
      <c r="AP37" s="260"/>
      <c r="AQ37" s="260">
        <v>571099861</v>
      </c>
      <c r="AR37" s="260"/>
      <c r="AS37" s="260"/>
      <c r="AT37" s="260"/>
      <c r="AU37" s="260"/>
      <c r="AV37" s="260"/>
      <c r="AW37" s="260"/>
      <c r="AX37" s="260"/>
      <c r="AY37" s="260"/>
      <c r="AZ37" s="260"/>
      <c r="BA37" s="260">
        <v>3689354309</v>
      </c>
      <c r="BB37" s="260"/>
      <c r="BC37" s="260"/>
      <c r="BD37" s="260"/>
      <c r="BE37" s="260"/>
      <c r="BF37" s="260"/>
      <c r="BG37" s="260"/>
      <c r="BH37" s="260"/>
      <c r="BI37" s="260"/>
      <c r="BJ37" s="260"/>
      <c r="BK37" s="15"/>
    </row>
    <row r="38" spans="2:63" ht="10.5" customHeight="1">
      <c r="B38" s="7"/>
      <c r="C38" s="7"/>
      <c r="D38" s="7"/>
      <c r="E38" s="7"/>
      <c r="F38" s="11"/>
      <c r="G38" s="11"/>
      <c r="H38" s="11"/>
      <c r="I38" s="11"/>
      <c r="J38" s="11"/>
      <c r="K38" s="7"/>
      <c r="L38" s="23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15"/>
    </row>
    <row r="39" spans="2:63" ht="12.75" customHeight="1">
      <c r="B39" s="7"/>
      <c r="C39" s="7"/>
      <c r="D39" s="7"/>
      <c r="E39" s="7"/>
      <c r="F39" s="321" t="s">
        <v>378</v>
      </c>
      <c r="G39" s="321"/>
      <c r="H39" s="321"/>
      <c r="I39" s="11"/>
      <c r="J39" s="11"/>
      <c r="K39" s="7"/>
      <c r="L39" s="7"/>
      <c r="M39" s="322">
        <v>64307534000</v>
      </c>
      <c r="N39" s="260"/>
      <c r="O39" s="260"/>
      <c r="P39" s="260"/>
      <c r="Q39" s="260"/>
      <c r="R39" s="260"/>
      <c r="S39" s="260"/>
      <c r="T39" s="260"/>
      <c r="U39" s="260"/>
      <c r="V39" s="260"/>
      <c r="W39" s="260">
        <v>68676049201</v>
      </c>
      <c r="X39" s="260"/>
      <c r="Y39" s="260"/>
      <c r="Z39" s="260"/>
      <c r="AA39" s="260"/>
      <c r="AB39" s="260"/>
      <c r="AC39" s="260"/>
      <c r="AD39" s="260"/>
      <c r="AE39" s="260"/>
      <c r="AF39" s="260"/>
      <c r="AG39" s="260">
        <v>64126607244</v>
      </c>
      <c r="AH39" s="260"/>
      <c r="AI39" s="260"/>
      <c r="AJ39" s="260"/>
      <c r="AK39" s="260"/>
      <c r="AL39" s="260"/>
      <c r="AM39" s="260"/>
      <c r="AN39" s="260"/>
      <c r="AO39" s="260"/>
      <c r="AP39" s="260"/>
      <c r="AQ39" s="260">
        <v>600346156</v>
      </c>
      <c r="AR39" s="260"/>
      <c r="AS39" s="260"/>
      <c r="AT39" s="260"/>
      <c r="AU39" s="260"/>
      <c r="AV39" s="260"/>
      <c r="AW39" s="260"/>
      <c r="AX39" s="260"/>
      <c r="AY39" s="260"/>
      <c r="AZ39" s="260"/>
      <c r="BA39" s="260">
        <v>3954942358</v>
      </c>
      <c r="BB39" s="260"/>
      <c r="BC39" s="260"/>
      <c r="BD39" s="260"/>
      <c r="BE39" s="260"/>
      <c r="BF39" s="260"/>
      <c r="BG39" s="260"/>
      <c r="BH39" s="260"/>
      <c r="BI39" s="260"/>
      <c r="BJ39" s="260"/>
      <c r="BK39" s="15"/>
    </row>
    <row r="40" spans="2:63" ht="10.5" customHeight="1">
      <c r="B40" s="7"/>
      <c r="C40" s="7"/>
      <c r="D40" s="7"/>
      <c r="E40" s="7"/>
      <c r="F40" s="11"/>
      <c r="G40" s="11"/>
      <c r="H40" s="11"/>
      <c r="I40" s="11"/>
      <c r="J40" s="11"/>
      <c r="K40" s="7"/>
      <c r="L40" s="2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15"/>
    </row>
    <row r="41" spans="2:63" ht="12.75" customHeight="1">
      <c r="B41" s="7"/>
      <c r="C41" s="7"/>
      <c r="D41" s="7"/>
      <c r="E41" s="7"/>
      <c r="F41" s="321" t="s">
        <v>379</v>
      </c>
      <c r="G41" s="321"/>
      <c r="H41" s="321"/>
      <c r="I41" s="11"/>
      <c r="J41" s="11"/>
      <c r="K41" s="7"/>
      <c r="L41" s="23"/>
      <c r="M41" s="322">
        <v>63538243000</v>
      </c>
      <c r="N41" s="260"/>
      <c r="O41" s="260"/>
      <c r="P41" s="260"/>
      <c r="Q41" s="260"/>
      <c r="R41" s="260"/>
      <c r="S41" s="260"/>
      <c r="T41" s="260"/>
      <c r="U41" s="260"/>
      <c r="V41" s="260"/>
      <c r="W41" s="260">
        <v>68153109737</v>
      </c>
      <c r="X41" s="260"/>
      <c r="Y41" s="260"/>
      <c r="Z41" s="260"/>
      <c r="AA41" s="260"/>
      <c r="AB41" s="260"/>
      <c r="AC41" s="260"/>
      <c r="AD41" s="260"/>
      <c r="AE41" s="260"/>
      <c r="AF41" s="260"/>
      <c r="AG41" s="260">
        <v>63229891886</v>
      </c>
      <c r="AH41" s="260"/>
      <c r="AI41" s="260"/>
      <c r="AJ41" s="260"/>
      <c r="AK41" s="260"/>
      <c r="AL41" s="260"/>
      <c r="AM41" s="260"/>
      <c r="AN41" s="260"/>
      <c r="AO41" s="260"/>
      <c r="AP41" s="260"/>
      <c r="AQ41" s="260">
        <v>480105017</v>
      </c>
      <c r="AR41" s="260"/>
      <c r="AS41" s="260"/>
      <c r="AT41" s="260"/>
      <c r="AU41" s="260"/>
      <c r="AV41" s="260"/>
      <c r="AW41" s="260"/>
      <c r="AX41" s="260"/>
      <c r="AY41" s="260"/>
      <c r="AZ41" s="260"/>
      <c r="BA41" s="260">
        <v>4456079346</v>
      </c>
      <c r="BB41" s="260"/>
      <c r="BC41" s="260"/>
      <c r="BD41" s="260"/>
      <c r="BE41" s="260"/>
      <c r="BF41" s="260"/>
      <c r="BG41" s="260"/>
      <c r="BH41" s="260"/>
      <c r="BI41" s="260"/>
      <c r="BJ41" s="260"/>
      <c r="BK41" s="15"/>
    </row>
    <row r="42" spans="2:63" s="16" customFormat="1" ht="10.5" customHeight="1">
      <c r="B42" s="17"/>
      <c r="C42" s="17"/>
      <c r="D42" s="17"/>
      <c r="E42" s="17"/>
      <c r="F42" s="25"/>
      <c r="G42" s="25"/>
      <c r="H42" s="25"/>
      <c r="I42" s="25"/>
      <c r="J42" s="25"/>
      <c r="K42" s="17"/>
      <c r="L42" s="29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26"/>
    </row>
    <row r="43" spans="2:63" s="16" customFormat="1" ht="12.75" customHeight="1">
      <c r="B43" s="17"/>
      <c r="C43" s="17"/>
      <c r="D43" s="17"/>
      <c r="E43" s="17"/>
      <c r="F43" s="352" t="s">
        <v>380</v>
      </c>
      <c r="G43" s="352"/>
      <c r="H43" s="352"/>
      <c r="I43" s="25"/>
      <c r="J43" s="25"/>
      <c r="K43" s="17"/>
      <c r="L43" s="17"/>
      <c r="M43" s="351">
        <v>60039543000</v>
      </c>
      <c r="N43" s="269"/>
      <c r="O43" s="269"/>
      <c r="P43" s="269"/>
      <c r="Q43" s="269"/>
      <c r="R43" s="269"/>
      <c r="S43" s="269"/>
      <c r="T43" s="269"/>
      <c r="U43" s="269"/>
      <c r="V43" s="269"/>
      <c r="W43" s="269">
        <v>64959080762</v>
      </c>
      <c r="X43" s="269"/>
      <c r="Y43" s="269"/>
      <c r="Z43" s="269"/>
      <c r="AA43" s="269"/>
      <c r="AB43" s="269"/>
      <c r="AC43" s="269"/>
      <c r="AD43" s="269"/>
      <c r="AE43" s="269"/>
      <c r="AF43" s="269"/>
      <c r="AG43" s="269">
        <v>59940319349</v>
      </c>
      <c r="AH43" s="269"/>
      <c r="AI43" s="269"/>
      <c r="AJ43" s="269"/>
      <c r="AK43" s="269"/>
      <c r="AL43" s="269"/>
      <c r="AM43" s="269"/>
      <c r="AN43" s="269"/>
      <c r="AO43" s="269"/>
      <c r="AP43" s="269"/>
      <c r="AQ43" s="269">
        <v>493806055</v>
      </c>
      <c r="AR43" s="269"/>
      <c r="AS43" s="269"/>
      <c r="AT43" s="269"/>
      <c r="AU43" s="269"/>
      <c r="AV43" s="269"/>
      <c r="AW43" s="269"/>
      <c r="AX43" s="269"/>
      <c r="AY43" s="269"/>
      <c r="AZ43" s="269"/>
      <c r="BA43" s="269">
        <v>4535806853</v>
      </c>
      <c r="BB43" s="269"/>
      <c r="BC43" s="269"/>
      <c r="BD43" s="269"/>
      <c r="BE43" s="269"/>
      <c r="BF43" s="269"/>
      <c r="BG43" s="269"/>
      <c r="BH43" s="269"/>
      <c r="BI43" s="269"/>
      <c r="BJ43" s="269"/>
      <c r="BK43" s="26"/>
    </row>
    <row r="44" spans="2:63" ht="10.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3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7"/>
    </row>
    <row r="45" spans="2:6" ht="12" customHeight="1">
      <c r="B45" s="350" t="s">
        <v>358</v>
      </c>
      <c r="C45" s="350"/>
      <c r="D45" s="350"/>
      <c r="E45" s="6" t="s">
        <v>354</v>
      </c>
      <c r="F45" s="242" t="s">
        <v>359</v>
      </c>
    </row>
    <row r="46" spans="2:6" ht="12" customHeight="1">
      <c r="B46" s="5"/>
      <c r="C46" s="5"/>
      <c r="D46" s="5"/>
      <c r="E46" s="6"/>
      <c r="F46" s="7"/>
    </row>
    <row r="47" spans="2:63" ht="12" customHeight="1">
      <c r="B47" s="5"/>
      <c r="C47" s="5"/>
      <c r="D47" s="5"/>
      <c r="E47" s="5"/>
      <c r="F47" s="6"/>
      <c r="G47" s="7"/>
      <c r="H47" s="7"/>
      <c r="I47" s="7"/>
      <c r="BJ47" s="7"/>
      <c r="BK47" s="7"/>
    </row>
    <row r="48" spans="15:16" ht="11.25">
      <c r="O48" s="7"/>
      <c r="P48" s="7"/>
    </row>
  </sheetData>
  <sheetProtection/>
  <mergeCells count="131">
    <mergeCell ref="AG37:AP37"/>
    <mergeCell ref="AG33:AP33"/>
    <mergeCell ref="AQ33:AZ33"/>
    <mergeCell ref="W35:AF35"/>
    <mergeCell ref="AG35:AP35"/>
    <mergeCell ref="W33:AF33"/>
    <mergeCell ref="W37:AF37"/>
    <mergeCell ref="B45:D45"/>
    <mergeCell ref="F37:H37"/>
    <mergeCell ref="M37:V37"/>
    <mergeCell ref="M43:V43"/>
    <mergeCell ref="F43:H43"/>
    <mergeCell ref="F33:H33"/>
    <mergeCell ref="M33:V33"/>
    <mergeCell ref="M35:V35"/>
    <mergeCell ref="F41:H41"/>
    <mergeCell ref="M41:V41"/>
    <mergeCell ref="BA33:BJ33"/>
    <mergeCell ref="B29:BJ29"/>
    <mergeCell ref="B31:L31"/>
    <mergeCell ref="M31:V31"/>
    <mergeCell ref="W31:AF31"/>
    <mergeCell ref="AG31:AP31"/>
    <mergeCell ref="AQ31:AZ31"/>
    <mergeCell ref="BA31:BJ31"/>
    <mergeCell ref="U11:AC11"/>
    <mergeCell ref="AD15:AL15"/>
    <mergeCell ref="AM16:AT16"/>
    <mergeCell ref="AU13:BB13"/>
    <mergeCell ref="AQ41:AZ41"/>
    <mergeCell ref="BA41:BJ41"/>
    <mergeCell ref="AQ37:AZ37"/>
    <mergeCell ref="BA37:BJ37"/>
    <mergeCell ref="AQ39:AZ39"/>
    <mergeCell ref="W39:AF39"/>
    <mergeCell ref="B3:BJ3"/>
    <mergeCell ref="B5:T6"/>
    <mergeCell ref="U5:BJ5"/>
    <mergeCell ref="U6:AC6"/>
    <mergeCell ref="AD6:AL6"/>
    <mergeCell ref="AM6:AT6"/>
    <mergeCell ref="BC6:BJ6"/>
    <mergeCell ref="AU11:BB11"/>
    <mergeCell ref="BC10:BJ10"/>
    <mergeCell ref="BC11:BJ11"/>
    <mergeCell ref="BC12:BJ12"/>
    <mergeCell ref="AU12:BB12"/>
    <mergeCell ref="BC13:BJ13"/>
    <mergeCell ref="U7:AC7"/>
    <mergeCell ref="AD17:AL17"/>
    <mergeCell ref="AD10:AL10"/>
    <mergeCell ref="AD11:AL11"/>
    <mergeCell ref="AD12:AL12"/>
    <mergeCell ref="AD13:AL13"/>
    <mergeCell ref="U16:AC16"/>
    <mergeCell ref="U12:AC12"/>
    <mergeCell ref="AD14:AL14"/>
    <mergeCell ref="AD9:AL9"/>
    <mergeCell ref="BC9:BJ9"/>
    <mergeCell ref="AU9:BB9"/>
    <mergeCell ref="AM9:AT9"/>
    <mergeCell ref="AU10:BB10"/>
    <mergeCell ref="AU6:BB6"/>
    <mergeCell ref="AD7:AL7"/>
    <mergeCell ref="AM7:AT7"/>
    <mergeCell ref="AU7:BB7"/>
    <mergeCell ref="BC7:BJ7"/>
    <mergeCell ref="C20:S20"/>
    <mergeCell ref="D21:S21"/>
    <mergeCell ref="E15:S15"/>
    <mergeCell ref="E13:S13"/>
    <mergeCell ref="D14:S14"/>
    <mergeCell ref="D16:S16"/>
    <mergeCell ref="E17:S17"/>
    <mergeCell ref="C9:S9"/>
    <mergeCell ref="E22:S22"/>
    <mergeCell ref="U9:AC9"/>
    <mergeCell ref="U20:AC20"/>
    <mergeCell ref="U13:AC13"/>
    <mergeCell ref="U14:AC14"/>
    <mergeCell ref="U15:AC15"/>
    <mergeCell ref="D10:S10"/>
    <mergeCell ref="E11:S11"/>
    <mergeCell ref="U10:AC10"/>
    <mergeCell ref="D12:S12"/>
    <mergeCell ref="AM17:AT17"/>
    <mergeCell ref="AM10:AT10"/>
    <mergeCell ref="AM11:AT11"/>
    <mergeCell ref="AM12:AT12"/>
    <mergeCell ref="AM14:AT14"/>
    <mergeCell ref="AM15:AT15"/>
    <mergeCell ref="AM13:AT13"/>
    <mergeCell ref="U17:AC17"/>
    <mergeCell ref="AD16:AL16"/>
    <mergeCell ref="AU20:BB20"/>
    <mergeCell ref="BC14:BJ14"/>
    <mergeCell ref="BC15:BJ15"/>
    <mergeCell ref="BC16:BJ16"/>
    <mergeCell ref="BC17:BJ17"/>
    <mergeCell ref="AU14:BB14"/>
    <mergeCell ref="AU15:BB15"/>
    <mergeCell ref="AU16:BB16"/>
    <mergeCell ref="AU17:BB17"/>
    <mergeCell ref="BC20:BJ20"/>
    <mergeCell ref="AM20:AT20"/>
    <mergeCell ref="AD22:AL22"/>
    <mergeCell ref="U21:AC21"/>
    <mergeCell ref="U22:AC22"/>
    <mergeCell ref="AD21:AL21"/>
    <mergeCell ref="AM21:AT21"/>
    <mergeCell ref="AD20:AL20"/>
    <mergeCell ref="AQ43:AZ43"/>
    <mergeCell ref="BA43:BJ43"/>
    <mergeCell ref="AU21:BB21"/>
    <mergeCell ref="BC21:BJ21"/>
    <mergeCell ref="BC22:BJ22"/>
    <mergeCell ref="AU22:BB22"/>
    <mergeCell ref="AM22:AT22"/>
    <mergeCell ref="BA39:BJ39"/>
    <mergeCell ref="AQ35:AZ35"/>
    <mergeCell ref="BA35:BJ35"/>
    <mergeCell ref="C33:E33"/>
    <mergeCell ref="I33:K33"/>
    <mergeCell ref="W43:AF43"/>
    <mergeCell ref="AG43:AP43"/>
    <mergeCell ref="F35:H35"/>
    <mergeCell ref="W41:AF41"/>
    <mergeCell ref="AG41:AP41"/>
    <mergeCell ref="AG39:AP39"/>
    <mergeCell ref="F39:H39"/>
    <mergeCell ref="M39:V39"/>
  </mergeCells>
  <printOptions horizontalCentered="1"/>
  <pageMargins left="0.4724409448818898" right="0.4724409448818898" top="0.7086614173228347" bottom="0.1968503937007874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L77"/>
  <sheetViews>
    <sheetView zoomScalePageLayoutView="0" workbookViewId="0" topLeftCell="A1">
      <selection activeCell="B3" sqref="B3:BJ3"/>
    </sheetView>
  </sheetViews>
  <sheetFormatPr defaultColWidth="9.00390625" defaultRowHeight="13.5"/>
  <cols>
    <col min="1" max="1" width="1.00390625" style="3" customWidth="1"/>
    <col min="2" max="63" width="1.625" style="3" customWidth="1"/>
    <col min="64" max="16384" width="9.00390625" style="3" customWidth="1"/>
  </cols>
  <sheetData>
    <row r="1" spans="1:27" ht="10.5" customHeight="1">
      <c r="A1" s="243" t="s">
        <v>325</v>
      </c>
      <c r="B1" s="7"/>
      <c r="C1" s="7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ht="10.5" customHeight="1"/>
    <row r="3" spans="2:63" s="1" customFormat="1" ht="18" customHeight="1">
      <c r="B3" s="280" t="s">
        <v>324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18"/>
    </row>
    <row r="4" spans="2:63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20" t="s">
        <v>191</v>
      </c>
      <c r="BK4" s="7"/>
    </row>
    <row r="5" spans="2:63" ht="19.5" customHeight="1">
      <c r="B5" s="354" t="s">
        <v>360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5"/>
      <c r="S5" s="349" t="s">
        <v>140</v>
      </c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8"/>
      <c r="AO5" s="349" t="s">
        <v>361</v>
      </c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7"/>
    </row>
    <row r="6" spans="2:63" ht="19.5" customHeight="1"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4"/>
      <c r="S6" s="356" t="s">
        <v>370</v>
      </c>
      <c r="T6" s="357"/>
      <c r="U6" s="357"/>
      <c r="V6" s="357"/>
      <c r="W6" s="357"/>
      <c r="X6" s="357"/>
      <c r="Y6" s="357"/>
      <c r="Z6" s="357"/>
      <c r="AA6" s="357"/>
      <c r="AB6" s="357"/>
      <c r="AC6" s="358"/>
      <c r="AD6" s="359" t="s">
        <v>362</v>
      </c>
      <c r="AE6" s="360"/>
      <c r="AF6" s="360"/>
      <c r="AG6" s="360"/>
      <c r="AH6" s="360"/>
      <c r="AI6" s="360"/>
      <c r="AJ6" s="360"/>
      <c r="AK6" s="360"/>
      <c r="AL6" s="360"/>
      <c r="AM6" s="360"/>
      <c r="AN6" s="361"/>
      <c r="AO6" s="356" t="s">
        <v>370</v>
      </c>
      <c r="AP6" s="357"/>
      <c r="AQ6" s="357"/>
      <c r="AR6" s="357"/>
      <c r="AS6" s="357"/>
      <c r="AT6" s="357"/>
      <c r="AU6" s="357"/>
      <c r="AV6" s="357"/>
      <c r="AW6" s="357"/>
      <c r="AX6" s="357"/>
      <c r="AY6" s="358"/>
      <c r="AZ6" s="362" t="s">
        <v>363</v>
      </c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7"/>
    </row>
    <row r="7" spans="2:63" ht="12" customHeight="1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7"/>
    </row>
    <row r="8" spans="3:62" s="7" customFormat="1" ht="12" customHeight="1">
      <c r="C8" s="364" t="s">
        <v>334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0"/>
      <c r="S8" s="322">
        <v>68153110</v>
      </c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9">
        <f>SUM(AD11,AD15,AD19,AD23)</f>
        <v>64959081</v>
      </c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0">
        <v>63229892</v>
      </c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9">
        <f>SUM(AZ11,AZ15,AZ19,AZ23)</f>
        <v>59940319</v>
      </c>
      <c r="BA8" s="269"/>
      <c r="BB8" s="269"/>
      <c r="BC8" s="269"/>
      <c r="BD8" s="269"/>
      <c r="BE8" s="269"/>
      <c r="BF8" s="269"/>
      <c r="BG8" s="269"/>
      <c r="BH8" s="269"/>
      <c r="BI8" s="269"/>
      <c r="BJ8" s="269"/>
    </row>
    <row r="9" spans="3:62" s="7" customFormat="1" ht="12" customHeight="1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0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3:62" s="7" customFormat="1" ht="12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0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</row>
    <row r="11" spans="3:62" s="7" customFormat="1" ht="12" customHeight="1">
      <c r="C11" s="364" t="s">
        <v>364</v>
      </c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0"/>
      <c r="S11" s="322">
        <v>64727207</v>
      </c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9">
        <f>SUM(AD12:AN13)</f>
        <v>61460864</v>
      </c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0">
        <v>59866006</v>
      </c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9">
        <f>SUM(AZ12:BJ13)</f>
        <v>56496827</v>
      </c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</row>
    <row r="12" spans="3:62" s="7" customFormat="1" ht="12" customHeight="1">
      <c r="C12" s="5"/>
      <c r="D12" s="364" t="s">
        <v>365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0"/>
      <c r="S12" s="322">
        <v>60816948</v>
      </c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9">
        <v>57063143</v>
      </c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0">
        <v>58967522</v>
      </c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9">
        <v>55462313</v>
      </c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</row>
    <row r="13" spans="3:62" s="7" customFormat="1" ht="12" customHeight="1">
      <c r="C13" s="5"/>
      <c r="D13" s="364" t="s">
        <v>366</v>
      </c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0"/>
      <c r="S13" s="322">
        <v>3910259</v>
      </c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9">
        <v>4397721</v>
      </c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0">
        <v>898484</v>
      </c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9">
        <v>1034514</v>
      </c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</row>
    <row r="14" spans="3:62" s="7" customFormat="1" ht="12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0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</row>
    <row r="15" spans="3:62" s="7" customFormat="1" ht="12" customHeight="1">
      <c r="C15" s="364" t="s">
        <v>367</v>
      </c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0"/>
      <c r="S15" s="322">
        <v>303919</v>
      </c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9">
        <f>SUM(AD16:AN17)</f>
        <v>296764</v>
      </c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0">
        <v>241902</v>
      </c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9">
        <f>SUM(AZ16:BJ17)</f>
        <v>242033</v>
      </c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</row>
    <row r="16" spans="3:62" s="7" customFormat="1" ht="12" customHeight="1">
      <c r="C16" s="5"/>
      <c r="D16" s="364" t="s">
        <v>365</v>
      </c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0"/>
      <c r="S16" s="322">
        <v>251827</v>
      </c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9">
        <v>250024</v>
      </c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0">
        <v>235800</v>
      </c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9">
        <v>235361</v>
      </c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</row>
    <row r="17" spans="3:62" s="7" customFormat="1" ht="12" customHeight="1">
      <c r="C17" s="5"/>
      <c r="D17" s="364" t="s">
        <v>366</v>
      </c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0"/>
      <c r="S17" s="322">
        <v>52092</v>
      </c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9">
        <v>46740</v>
      </c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0">
        <v>6102</v>
      </c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9">
        <v>6672</v>
      </c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</row>
    <row r="18" spans="3:62" s="7" customFormat="1" ht="12" customHeigh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0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</row>
    <row r="19" spans="3:62" s="7" customFormat="1" ht="12" customHeight="1">
      <c r="C19" s="364" t="s">
        <v>368</v>
      </c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0"/>
      <c r="S19" s="322">
        <v>3092344</v>
      </c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9">
        <f>SUM(AD20:AN21)</f>
        <v>3175051</v>
      </c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0">
        <v>3092344</v>
      </c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9">
        <f>SUM(AZ20:BJ21)</f>
        <v>3175057</v>
      </c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</row>
    <row r="20" spans="3:62" s="7" customFormat="1" ht="12" customHeight="1">
      <c r="C20" s="5"/>
      <c r="D20" s="364" t="s">
        <v>365</v>
      </c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0"/>
      <c r="S20" s="322">
        <v>3092344</v>
      </c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9">
        <v>3175051</v>
      </c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0">
        <v>3092344</v>
      </c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9">
        <v>3175057</v>
      </c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</row>
    <row r="21" spans="3:62" s="7" customFormat="1" ht="12" customHeight="1">
      <c r="C21" s="5"/>
      <c r="D21" s="364" t="s">
        <v>366</v>
      </c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0"/>
      <c r="S21" s="322">
        <v>0</v>
      </c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9">
        <v>0</v>
      </c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0">
        <v>0</v>
      </c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9">
        <v>0</v>
      </c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</row>
    <row r="22" spans="3:62" s="7" customFormat="1" ht="12" customHeight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0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</row>
    <row r="23" spans="3:62" s="7" customFormat="1" ht="12" customHeight="1">
      <c r="C23" s="364" t="s">
        <v>369</v>
      </c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0"/>
      <c r="S23" s="322">
        <v>29640</v>
      </c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9">
        <f>SUM(AD24:AN25)</f>
        <v>26402</v>
      </c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0">
        <v>29640</v>
      </c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9">
        <f>SUM(AZ24:BJ25)</f>
        <v>26402</v>
      </c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</row>
    <row r="24" spans="3:62" s="7" customFormat="1" ht="12" customHeight="1">
      <c r="C24" s="5"/>
      <c r="D24" s="364" t="s">
        <v>365</v>
      </c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0"/>
      <c r="S24" s="322">
        <v>29640</v>
      </c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9">
        <v>26402</v>
      </c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0">
        <v>29640</v>
      </c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9">
        <v>26402</v>
      </c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</row>
    <row r="25" spans="3:62" s="7" customFormat="1" ht="12" customHeight="1">
      <c r="C25" s="5"/>
      <c r="D25" s="364" t="s">
        <v>366</v>
      </c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0"/>
      <c r="S25" s="322">
        <v>0</v>
      </c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9">
        <v>0</v>
      </c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0">
        <v>0</v>
      </c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9">
        <v>0</v>
      </c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</row>
    <row r="26" spans="2:62" s="7" customFormat="1" ht="12" customHeight="1"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4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2:63" ht="12" customHeight="1">
      <c r="B27" s="350" t="s">
        <v>358</v>
      </c>
      <c r="C27" s="350"/>
      <c r="D27" s="350"/>
      <c r="E27" s="2" t="s">
        <v>354</v>
      </c>
      <c r="F27" s="244" t="s">
        <v>359</v>
      </c>
      <c r="BK27" s="7"/>
    </row>
    <row r="28" spans="2:63" ht="12" customHeight="1">
      <c r="B28" s="7"/>
      <c r="C28" s="5"/>
      <c r="D28" s="5"/>
      <c r="E28" s="2"/>
      <c r="BK28" s="7"/>
    </row>
    <row r="29" spans="2:63" ht="12" customHeight="1">
      <c r="B29" s="7"/>
      <c r="C29" s="5"/>
      <c r="D29" s="5"/>
      <c r="E29" s="5"/>
      <c r="BK29" s="7"/>
    </row>
    <row r="30" spans="2:63" ht="12" customHeight="1">
      <c r="B30" s="7"/>
      <c r="C30" s="5"/>
      <c r="D30" s="5"/>
      <c r="E30" s="5"/>
      <c r="BK30" s="7"/>
    </row>
    <row r="31" spans="2:63" s="1" customFormat="1" ht="18" customHeight="1">
      <c r="B31" s="280" t="s">
        <v>326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18"/>
    </row>
    <row r="32" spans="2:63" ht="12.7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367" t="s">
        <v>340</v>
      </c>
      <c r="AZ32" s="367"/>
      <c r="BA32" s="367"/>
      <c r="BB32" s="367"/>
      <c r="BC32" s="367"/>
      <c r="BD32" s="367"/>
      <c r="BE32" s="367"/>
      <c r="BF32" s="367"/>
      <c r="BG32" s="367"/>
      <c r="BH32" s="367"/>
      <c r="BI32" s="367"/>
      <c r="BJ32" s="367"/>
      <c r="BK32" s="7"/>
    </row>
    <row r="33" spans="2:63" ht="19.5" customHeight="1">
      <c r="B33" s="368" t="s">
        <v>341</v>
      </c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9"/>
      <c r="W33" s="374" t="s">
        <v>331</v>
      </c>
      <c r="X33" s="294"/>
      <c r="Y33" s="294"/>
      <c r="Z33" s="294"/>
      <c r="AA33" s="294"/>
      <c r="AB33" s="294"/>
      <c r="AC33" s="294"/>
      <c r="AD33" s="375"/>
      <c r="AE33" s="289" t="s">
        <v>332</v>
      </c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298"/>
      <c r="BC33" s="374" t="s">
        <v>333</v>
      </c>
      <c r="BD33" s="294"/>
      <c r="BE33" s="294"/>
      <c r="BF33" s="294"/>
      <c r="BG33" s="294"/>
      <c r="BH33" s="294"/>
      <c r="BI33" s="294"/>
      <c r="BJ33" s="294"/>
      <c r="BK33" s="7"/>
    </row>
    <row r="34" spans="2:63" ht="19.5" customHeight="1"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1"/>
      <c r="W34" s="376"/>
      <c r="X34" s="377"/>
      <c r="Y34" s="377"/>
      <c r="Z34" s="377"/>
      <c r="AA34" s="377"/>
      <c r="AB34" s="377"/>
      <c r="AC34" s="377"/>
      <c r="AD34" s="378"/>
      <c r="AE34" s="379" t="s">
        <v>334</v>
      </c>
      <c r="AF34" s="380"/>
      <c r="AG34" s="380"/>
      <c r="AH34" s="380"/>
      <c r="AI34" s="380"/>
      <c r="AJ34" s="380"/>
      <c r="AK34" s="380"/>
      <c r="AL34" s="381"/>
      <c r="AM34" s="379" t="s">
        <v>335</v>
      </c>
      <c r="AN34" s="380"/>
      <c r="AO34" s="380"/>
      <c r="AP34" s="380"/>
      <c r="AQ34" s="380"/>
      <c r="AR34" s="380"/>
      <c r="AS34" s="380"/>
      <c r="AT34" s="381"/>
      <c r="AU34" s="379" t="s">
        <v>336</v>
      </c>
      <c r="AV34" s="380"/>
      <c r="AW34" s="380"/>
      <c r="AX34" s="380"/>
      <c r="AY34" s="380"/>
      <c r="AZ34" s="380"/>
      <c r="BA34" s="380"/>
      <c r="BB34" s="381"/>
      <c r="BC34" s="376"/>
      <c r="BD34" s="377"/>
      <c r="BE34" s="377"/>
      <c r="BF34" s="377"/>
      <c r="BG34" s="377"/>
      <c r="BH34" s="377"/>
      <c r="BI34" s="377"/>
      <c r="BJ34" s="377"/>
      <c r="BK34" s="7"/>
    </row>
    <row r="35" spans="2:63" ht="19.5" customHeight="1"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3"/>
      <c r="W35" s="365"/>
      <c r="X35" s="295"/>
      <c r="Y35" s="295"/>
      <c r="Z35" s="295"/>
      <c r="AA35" s="295"/>
      <c r="AB35" s="295"/>
      <c r="AC35" s="295"/>
      <c r="AD35" s="366"/>
      <c r="AE35" s="264" t="s">
        <v>337</v>
      </c>
      <c r="AF35" s="303"/>
      <c r="AG35" s="303"/>
      <c r="AH35" s="303"/>
      <c r="AI35" s="303"/>
      <c r="AJ35" s="303"/>
      <c r="AK35" s="303"/>
      <c r="AL35" s="382"/>
      <c r="AM35" s="365" t="s">
        <v>338</v>
      </c>
      <c r="AN35" s="295"/>
      <c r="AO35" s="295"/>
      <c r="AP35" s="295"/>
      <c r="AQ35" s="295"/>
      <c r="AR35" s="295"/>
      <c r="AS35" s="295"/>
      <c r="AT35" s="366"/>
      <c r="AU35" s="345" t="s">
        <v>339</v>
      </c>
      <c r="AV35" s="343"/>
      <c r="AW35" s="343"/>
      <c r="AX35" s="343"/>
      <c r="AY35" s="343"/>
      <c r="AZ35" s="343"/>
      <c r="BA35" s="343"/>
      <c r="BB35" s="344"/>
      <c r="BC35" s="365"/>
      <c r="BD35" s="295"/>
      <c r="BE35" s="295"/>
      <c r="BF35" s="295"/>
      <c r="BG35" s="295"/>
      <c r="BH35" s="295"/>
      <c r="BI35" s="295"/>
      <c r="BJ35" s="295"/>
      <c r="BK35" s="7"/>
    </row>
    <row r="36" spans="2:63" ht="12" customHeight="1">
      <c r="B36" s="50"/>
      <c r="C36" s="77"/>
      <c r="D36" s="4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77"/>
      <c r="W36" s="150"/>
      <c r="X36" s="151"/>
      <c r="Y36" s="151"/>
      <c r="Z36" s="151"/>
      <c r="AA36" s="151"/>
      <c r="AB36" s="151"/>
      <c r="AC36" s="151"/>
      <c r="AD36" s="151"/>
      <c r="AE36" s="45"/>
      <c r="AF36" s="50"/>
      <c r="AG36" s="50"/>
      <c r="AH36" s="50"/>
      <c r="AI36" s="50"/>
      <c r="AJ36" s="383" t="s">
        <v>342</v>
      </c>
      <c r="AK36" s="383"/>
      <c r="AL36" s="383"/>
      <c r="AM36" s="45"/>
      <c r="AN36" s="50"/>
      <c r="AO36" s="50"/>
      <c r="AP36" s="50"/>
      <c r="AQ36" s="50"/>
      <c r="AR36" s="383" t="s">
        <v>342</v>
      </c>
      <c r="AS36" s="383"/>
      <c r="AT36" s="383"/>
      <c r="AU36" s="45"/>
      <c r="AV36" s="50"/>
      <c r="AW36" s="50"/>
      <c r="AX36" s="50"/>
      <c r="AY36" s="50"/>
      <c r="AZ36" s="383" t="s">
        <v>342</v>
      </c>
      <c r="BA36" s="383"/>
      <c r="BB36" s="383"/>
      <c r="BC36" s="45"/>
      <c r="BD36" s="50"/>
      <c r="BE36" s="50"/>
      <c r="BF36" s="50"/>
      <c r="BG36" s="50"/>
      <c r="BH36" s="383" t="s">
        <v>342</v>
      </c>
      <c r="BI36" s="383"/>
      <c r="BJ36" s="383"/>
      <c r="BK36" s="7"/>
    </row>
    <row r="37" spans="2:63" ht="12" customHeight="1">
      <c r="B37" s="50"/>
      <c r="C37" s="77"/>
      <c r="D37" s="4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77"/>
      <c r="W37" s="152"/>
      <c r="X37" s="77"/>
      <c r="Y37" s="77"/>
      <c r="Z37" s="77"/>
      <c r="AA37" s="77"/>
      <c r="AB37" s="77"/>
      <c r="AC37" s="77"/>
      <c r="AD37" s="77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7"/>
    </row>
    <row r="38" spans="2:62" s="17" customFormat="1" ht="12" customHeight="1">
      <c r="B38" s="90"/>
      <c r="C38" s="90"/>
      <c r="D38" s="293" t="s">
        <v>343</v>
      </c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90"/>
      <c r="W38" s="387">
        <f>SUM(W41,W43,W45,W47,W49,W51,W53,W55,W57)</f>
        <v>333931</v>
      </c>
      <c r="X38" s="284"/>
      <c r="Y38" s="284"/>
      <c r="Z38" s="284"/>
      <c r="AA38" s="284"/>
      <c r="AB38" s="284"/>
      <c r="AC38" s="284"/>
      <c r="AD38" s="284"/>
      <c r="AE38" s="284">
        <f>SUM(AM38:BB38)</f>
        <v>1327425089</v>
      </c>
      <c r="AF38" s="284"/>
      <c r="AG38" s="284"/>
      <c r="AH38" s="284"/>
      <c r="AI38" s="284"/>
      <c r="AJ38" s="284"/>
      <c r="AK38" s="284"/>
      <c r="AL38" s="284"/>
      <c r="AM38" s="284">
        <f>SUM(AM41,AM43,AM45,AM47,AM49,AM51,AM53,AM55,AM57)</f>
        <v>1282758195</v>
      </c>
      <c r="AN38" s="284"/>
      <c r="AO38" s="284"/>
      <c r="AP38" s="284"/>
      <c r="AQ38" s="284"/>
      <c r="AR38" s="284"/>
      <c r="AS38" s="284"/>
      <c r="AT38" s="284"/>
      <c r="AU38" s="284">
        <f>SUM(AU41,AU43,AU45,AU47,AU49,AU51,AU53,AU55,AU57)</f>
        <v>44666894</v>
      </c>
      <c r="AV38" s="284"/>
      <c r="AW38" s="284"/>
      <c r="AX38" s="284"/>
      <c r="AY38" s="284"/>
      <c r="AZ38" s="284"/>
      <c r="BA38" s="284"/>
      <c r="BB38" s="284"/>
      <c r="BC38" s="284">
        <f>SUM(BC41,BC43,BC45,BC47,BC49,BC51,BC53,BC55,BC57)</f>
        <v>53630479</v>
      </c>
      <c r="BD38" s="284"/>
      <c r="BE38" s="284"/>
      <c r="BF38" s="284"/>
      <c r="BG38" s="284"/>
      <c r="BH38" s="284"/>
      <c r="BI38" s="284"/>
      <c r="BJ38" s="284"/>
    </row>
    <row r="39" spans="2:62" s="7" customFormat="1" ht="12" customHeight="1">
      <c r="B39" s="50"/>
      <c r="C39" s="50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50"/>
      <c r="W39" s="153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</row>
    <row r="40" spans="2:62" s="7" customFormat="1" ht="12" customHeight="1">
      <c r="B40" s="50"/>
      <c r="C40" s="50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50"/>
      <c r="W40" s="153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</row>
    <row r="41" spans="2:62" s="7" customFormat="1" ht="12" customHeight="1">
      <c r="B41" s="50"/>
      <c r="C41" s="384" t="s">
        <v>344</v>
      </c>
      <c r="D41" s="384"/>
      <c r="E41" s="384"/>
      <c r="F41" s="385" t="s">
        <v>345</v>
      </c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214"/>
      <c r="W41" s="386">
        <v>9952</v>
      </c>
      <c r="X41" s="283"/>
      <c r="Y41" s="283"/>
      <c r="Z41" s="283"/>
      <c r="AA41" s="283"/>
      <c r="AB41" s="283"/>
      <c r="AC41" s="283"/>
      <c r="AD41" s="283"/>
      <c r="AE41" s="283">
        <f>SUM(AM41:BB41)</f>
        <v>18296897</v>
      </c>
      <c r="AF41" s="283"/>
      <c r="AG41" s="283"/>
      <c r="AH41" s="283"/>
      <c r="AI41" s="283"/>
      <c r="AJ41" s="283"/>
      <c r="AK41" s="283"/>
      <c r="AL41" s="283"/>
      <c r="AM41" s="283">
        <v>6166060</v>
      </c>
      <c r="AN41" s="283"/>
      <c r="AO41" s="283"/>
      <c r="AP41" s="283"/>
      <c r="AQ41" s="283"/>
      <c r="AR41" s="283"/>
      <c r="AS41" s="283"/>
      <c r="AT41" s="283"/>
      <c r="AU41" s="283">
        <v>12130837</v>
      </c>
      <c r="AV41" s="283"/>
      <c r="AW41" s="283"/>
      <c r="AX41" s="283"/>
      <c r="AY41" s="283"/>
      <c r="AZ41" s="283"/>
      <c r="BA41" s="283"/>
      <c r="BB41" s="283"/>
      <c r="BC41" s="283">
        <v>362665</v>
      </c>
      <c r="BD41" s="283"/>
      <c r="BE41" s="283"/>
      <c r="BF41" s="283"/>
      <c r="BG41" s="283"/>
      <c r="BH41" s="283"/>
      <c r="BI41" s="283"/>
      <c r="BJ41" s="283"/>
    </row>
    <row r="42" spans="2:62" s="7" customFormat="1" ht="12" customHeight="1">
      <c r="B42" s="50"/>
      <c r="C42" s="154"/>
      <c r="D42" s="154"/>
      <c r="E42" s="154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214"/>
      <c r="W42" s="386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</row>
    <row r="43" spans="2:62" s="7" customFormat="1" ht="12" customHeight="1">
      <c r="B43" s="50"/>
      <c r="C43" s="384" t="s">
        <v>344</v>
      </c>
      <c r="D43" s="384"/>
      <c r="E43" s="384"/>
      <c r="F43" s="388" t="s">
        <v>346</v>
      </c>
      <c r="G43" s="388"/>
      <c r="H43" s="388"/>
      <c r="I43" s="388"/>
      <c r="J43" s="388" t="s">
        <v>347</v>
      </c>
      <c r="K43" s="388"/>
      <c r="L43" s="388"/>
      <c r="M43" s="384" t="s">
        <v>348</v>
      </c>
      <c r="N43" s="384"/>
      <c r="O43" s="384"/>
      <c r="P43" s="388" t="s">
        <v>349</v>
      </c>
      <c r="Q43" s="388"/>
      <c r="R43" s="388"/>
      <c r="S43" s="388"/>
      <c r="T43" s="388"/>
      <c r="U43" s="388"/>
      <c r="V43" s="214"/>
      <c r="W43" s="386">
        <v>85805</v>
      </c>
      <c r="X43" s="283"/>
      <c r="Y43" s="283"/>
      <c r="Z43" s="283"/>
      <c r="AA43" s="283"/>
      <c r="AB43" s="283"/>
      <c r="AC43" s="283"/>
      <c r="AD43" s="283"/>
      <c r="AE43" s="283">
        <f>SUM(AM43:BB43)</f>
        <v>122023248</v>
      </c>
      <c r="AF43" s="283"/>
      <c r="AG43" s="283"/>
      <c r="AH43" s="283"/>
      <c r="AI43" s="283"/>
      <c r="AJ43" s="283"/>
      <c r="AK43" s="283"/>
      <c r="AL43" s="283"/>
      <c r="AM43" s="283">
        <v>118081565</v>
      </c>
      <c r="AN43" s="283"/>
      <c r="AO43" s="283"/>
      <c r="AP43" s="283"/>
      <c r="AQ43" s="283"/>
      <c r="AR43" s="283"/>
      <c r="AS43" s="283"/>
      <c r="AT43" s="283"/>
      <c r="AU43" s="283">
        <v>3941683</v>
      </c>
      <c r="AV43" s="283"/>
      <c r="AW43" s="283"/>
      <c r="AX43" s="283"/>
      <c r="AY43" s="283"/>
      <c r="AZ43" s="283"/>
      <c r="BA43" s="283"/>
      <c r="BB43" s="283"/>
      <c r="BC43" s="283">
        <v>2840147</v>
      </c>
      <c r="BD43" s="283"/>
      <c r="BE43" s="283"/>
      <c r="BF43" s="283"/>
      <c r="BG43" s="283"/>
      <c r="BH43" s="283"/>
      <c r="BI43" s="283"/>
      <c r="BJ43" s="283"/>
    </row>
    <row r="44" spans="2:62" s="7" customFormat="1" ht="12" customHeight="1">
      <c r="B44" s="50"/>
      <c r="C44" s="154"/>
      <c r="D44" s="154"/>
      <c r="E44" s="154"/>
      <c r="F44" s="156"/>
      <c r="G44" s="156"/>
      <c r="H44" s="156"/>
      <c r="I44" s="156"/>
      <c r="J44" s="156"/>
      <c r="K44" s="156"/>
      <c r="L44" s="156"/>
      <c r="M44" s="154"/>
      <c r="N44" s="154"/>
      <c r="O44" s="154"/>
      <c r="P44" s="156"/>
      <c r="Q44" s="156"/>
      <c r="R44" s="156"/>
      <c r="S44" s="156"/>
      <c r="T44" s="156"/>
      <c r="U44" s="156"/>
      <c r="V44" s="214"/>
      <c r="W44" s="386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</row>
    <row r="45" spans="2:62" s="7" customFormat="1" ht="12" customHeight="1">
      <c r="B45" s="50"/>
      <c r="C45" s="389">
        <v>100</v>
      </c>
      <c r="D45" s="389"/>
      <c r="E45" s="389"/>
      <c r="F45" s="388" t="s">
        <v>346</v>
      </c>
      <c r="G45" s="388"/>
      <c r="H45" s="388"/>
      <c r="I45" s="388"/>
      <c r="J45" s="388" t="s">
        <v>350</v>
      </c>
      <c r="K45" s="388"/>
      <c r="L45" s="388"/>
      <c r="M45" s="389">
        <v>200</v>
      </c>
      <c r="N45" s="389"/>
      <c r="O45" s="389"/>
      <c r="P45" s="388" t="s">
        <v>351</v>
      </c>
      <c r="Q45" s="388"/>
      <c r="R45" s="388"/>
      <c r="S45" s="388" t="s">
        <v>350</v>
      </c>
      <c r="T45" s="388"/>
      <c r="U45" s="388"/>
      <c r="V45" s="215"/>
      <c r="W45" s="386">
        <v>96227</v>
      </c>
      <c r="X45" s="283"/>
      <c r="Y45" s="283"/>
      <c r="Z45" s="283"/>
      <c r="AA45" s="283"/>
      <c r="AB45" s="283"/>
      <c r="AC45" s="283"/>
      <c r="AD45" s="283"/>
      <c r="AE45" s="283">
        <f>SUM(AM45:BB45)</f>
        <v>235439705</v>
      </c>
      <c r="AF45" s="283"/>
      <c r="AG45" s="283"/>
      <c r="AH45" s="283"/>
      <c r="AI45" s="283"/>
      <c r="AJ45" s="283"/>
      <c r="AK45" s="283"/>
      <c r="AL45" s="283"/>
      <c r="AM45" s="283">
        <v>231633433</v>
      </c>
      <c r="AN45" s="283"/>
      <c r="AO45" s="283"/>
      <c r="AP45" s="283"/>
      <c r="AQ45" s="283"/>
      <c r="AR45" s="283"/>
      <c r="AS45" s="283"/>
      <c r="AT45" s="283"/>
      <c r="AU45" s="283">
        <v>3806272</v>
      </c>
      <c r="AV45" s="283"/>
      <c r="AW45" s="283"/>
      <c r="AX45" s="283"/>
      <c r="AY45" s="283"/>
      <c r="AZ45" s="283"/>
      <c r="BA45" s="283"/>
      <c r="BB45" s="283"/>
      <c r="BC45" s="283">
        <v>8155296</v>
      </c>
      <c r="BD45" s="283"/>
      <c r="BE45" s="283"/>
      <c r="BF45" s="283"/>
      <c r="BG45" s="283"/>
      <c r="BH45" s="283"/>
      <c r="BI45" s="283"/>
      <c r="BJ45" s="283"/>
    </row>
    <row r="46" spans="2:62" s="7" customFormat="1" ht="12" customHeight="1">
      <c r="B46" s="50"/>
      <c r="C46" s="157"/>
      <c r="D46" s="157"/>
      <c r="E46" s="157"/>
      <c r="F46" s="156"/>
      <c r="G46" s="156"/>
      <c r="H46" s="156"/>
      <c r="I46" s="156"/>
      <c r="J46" s="156"/>
      <c r="K46" s="156"/>
      <c r="L46" s="156"/>
      <c r="M46" s="157"/>
      <c r="N46" s="157"/>
      <c r="O46" s="157"/>
      <c r="P46" s="156"/>
      <c r="Q46" s="156"/>
      <c r="R46" s="156"/>
      <c r="S46" s="156"/>
      <c r="T46" s="156"/>
      <c r="U46" s="156"/>
      <c r="V46" s="215"/>
      <c r="W46" s="386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</row>
    <row r="47" spans="2:62" s="7" customFormat="1" ht="12" customHeight="1">
      <c r="B47" s="50"/>
      <c r="C47" s="389">
        <v>200</v>
      </c>
      <c r="D47" s="389"/>
      <c r="E47" s="389"/>
      <c r="F47" s="388" t="s">
        <v>346</v>
      </c>
      <c r="G47" s="388"/>
      <c r="H47" s="388"/>
      <c r="I47" s="388"/>
      <c r="J47" s="388" t="s">
        <v>350</v>
      </c>
      <c r="K47" s="388"/>
      <c r="L47" s="388"/>
      <c r="M47" s="389">
        <v>300</v>
      </c>
      <c r="N47" s="389"/>
      <c r="O47" s="389"/>
      <c r="P47" s="388" t="s">
        <v>351</v>
      </c>
      <c r="Q47" s="388"/>
      <c r="R47" s="388"/>
      <c r="S47" s="388" t="s">
        <v>350</v>
      </c>
      <c r="T47" s="388"/>
      <c r="U47" s="388"/>
      <c r="V47" s="215"/>
      <c r="W47" s="386">
        <v>54373</v>
      </c>
      <c r="X47" s="283"/>
      <c r="Y47" s="283"/>
      <c r="Z47" s="283"/>
      <c r="AA47" s="283"/>
      <c r="AB47" s="283"/>
      <c r="AC47" s="283"/>
      <c r="AD47" s="283"/>
      <c r="AE47" s="283">
        <f>SUM(AM47:BB47)</f>
        <v>202020680</v>
      </c>
      <c r="AF47" s="283"/>
      <c r="AG47" s="283"/>
      <c r="AH47" s="283"/>
      <c r="AI47" s="283"/>
      <c r="AJ47" s="283"/>
      <c r="AK47" s="283"/>
      <c r="AL47" s="283"/>
      <c r="AM47" s="283">
        <v>199786537</v>
      </c>
      <c r="AN47" s="283"/>
      <c r="AO47" s="283"/>
      <c r="AP47" s="283"/>
      <c r="AQ47" s="283"/>
      <c r="AR47" s="283"/>
      <c r="AS47" s="283"/>
      <c r="AT47" s="283"/>
      <c r="AU47" s="283">
        <v>2234143</v>
      </c>
      <c r="AV47" s="283"/>
      <c r="AW47" s="283"/>
      <c r="AX47" s="283"/>
      <c r="AY47" s="283"/>
      <c r="AZ47" s="283"/>
      <c r="BA47" s="283"/>
      <c r="BB47" s="283"/>
      <c r="BC47" s="283">
        <v>7774105</v>
      </c>
      <c r="BD47" s="283"/>
      <c r="BE47" s="283"/>
      <c r="BF47" s="283"/>
      <c r="BG47" s="283"/>
      <c r="BH47" s="283"/>
      <c r="BI47" s="283"/>
      <c r="BJ47" s="283"/>
    </row>
    <row r="48" spans="2:62" s="7" customFormat="1" ht="12" customHeight="1">
      <c r="B48" s="50"/>
      <c r="C48" s="157"/>
      <c r="D48" s="157"/>
      <c r="E48" s="157"/>
      <c r="F48" s="156"/>
      <c r="G48" s="156"/>
      <c r="H48" s="156"/>
      <c r="I48" s="156"/>
      <c r="J48" s="156"/>
      <c r="K48" s="156"/>
      <c r="L48" s="156"/>
      <c r="M48" s="157"/>
      <c r="N48" s="157"/>
      <c r="O48" s="157"/>
      <c r="P48" s="156"/>
      <c r="Q48" s="156"/>
      <c r="R48" s="156"/>
      <c r="S48" s="156"/>
      <c r="T48" s="156"/>
      <c r="U48" s="156"/>
      <c r="V48" s="215"/>
      <c r="W48" s="386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</row>
    <row r="49" spans="2:62" s="7" customFormat="1" ht="12" customHeight="1">
      <c r="B49" s="50"/>
      <c r="C49" s="389">
        <v>300</v>
      </c>
      <c r="D49" s="389"/>
      <c r="E49" s="389"/>
      <c r="F49" s="388" t="s">
        <v>346</v>
      </c>
      <c r="G49" s="388"/>
      <c r="H49" s="388"/>
      <c r="I49" s="388"/>
      <c r="J49" s="388" t="s">
        <v>350</v>
      </c>
      <c r="K49" s="388"/>
      <c r="L49" s="388"/>
      <c r="M49" s="389">
        <v>400</v>
      </c>
      <c r="N49" s="389"/>
      <c r="O49" s="389"/>
      <c r="P49" s="388" t="s">
        <v>351</v>
      </c>
      <c r="Q49" s="388"/>
      <c r="R49" s="388"/>
      <c r="S49" s="388" t="s">
        <v>350</v>
      </c>
      <c r="T49" s="388"/>
      <c r="U49" s="388"/>
      <c r="V49" s="215"/>
      <c r="W49" s="386">
        <v>30096</v>
      </c>
      <c r="X49" s="283"/>
      <c r="Y49" s="283"/>
      <c r="Z49" s="283"/>
      <c r="AA49" s="283"/>
      <c r="AB49" s="283"/>
      <c r="AC49" s="283"/>
      <c r="AD49" s="283"/>
      <c r="AE49" s="283">
        <f>SUM(AM49:BB49)</f>
        <v>151503245</v>
      </c>
      <c r="AF49" s="283"/>
      <c r="AG49" s="283"/>
      <c r="AH49" s="283"/>
      <c r="AI49" s="283"/>
      <c r="AJ49" s="283"/>
      <c r="AK49" s="283"/>
      <c r="AL49" s="283"/>
      <c r="AM49" s="283">
        <v>149155641</v>
      </c>
      <c r="AN49" s="283"/>
      <c r="AO49" s="283"/>
      <c r="AP49" s="283"/>
      <c r="AQ49" s="283"/>
      <c r="AR49" s="283"/>
      <c r="AS49" s="283"/>
      <c r="AT49" s="283"/>
      <c r="AU49" s="283">
        <v>2347604</v>
      </c>
      <c r="AV49" s="283"/>
      <c r="AW49" s="283"/>
      <c r="AX49" s="283"/>
      <c r="AY49" s="283"/>
      <c r="AZ49" s="283"/>
      <c r="BA49" s="283"/>
      <c r="BB49" s="283"/>
      <c r="BC49" s="283">
        <v>6169651</v>
      </c>
      <c r="BD49" s="283"/>
      <c r="BE49" s="283"/>
      <c r="BF49" s="283"/>
      <c r="BG49" s="283"/>
      <c r="BH49" s="283"/>
      <c r="BI49" s="283"/>
      <c r="BJ49" s="283"/>
    </row>
    <row r="50" spans="2:62" s="7" customFormat="1" ht="12" customHeight="1">
      <c r="B50" s="50"/>
      <c r="C50" s="158"/>
      <c r="D50" s="158"/>
      <c r="E50" s="158"/>
      <c r="F50" s="158"/>
      <c r="G50" s="158"/>
      <c r="H50" s="158"/>
      <c r="I50" s="158"/>
      <c r="J50" s="158"/>
      <c r="K50" s="158"/>
      <c r="L50" s="159"/>
      <c r="M50" s="160"/>
      <c r="N50" s="160"/>
      <c r="O50" s="160"/>
      <c r="P50" s="160"/>
      <c r="Q50" s="160"/>
      <c r="R50" s="161"/>
      <c r="S50" s="161"/>
      <c r="T50" s="161"/>
      <c r="U50" s="161"/>
      <c r="V50" s="214"/>
      <c r="W50" s="386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</row>
    <row r="51" spans="2:62" s="7" customFormat="1" ht="12" customHeight="1">
      <c r="B51" s="50"/>
      <c r="C51" s="389">
        <v>400</v>
      </c>
      <c r="D51" s="389"/>
      <c r="E51" s="389"/>
      <c r="F51" s="388" t="s">
        <v>346</v>
      </c>
      <c r="G51" s="388"/>
      <c r="H51" s="388"/>
      <c r="I51" s="388"/>
      <c r="J51" s="388" t="s">
        <v>350</v>
      </c>
      <c r="K51" s="388"/>
      <c r="L51" s="388"/>
      <c r="M51" s="389">
        <v>550</v>
      </c>
      <c r="N51" s="389"/>
      <c r="O51" s="389"/>
      <c r="P51" s="388" t="s">
        <v>351</v>
      </c>
      <c r="Q51" s="388"/>
      <c r="R51" s="388"/>
      <c r="S51" s="388" t="s">
        <v>350</v>
      </c>
      <c r="T51" s="388"/>
      <c r="U51" s="388"/>
      <c r="V51" s="215"/>
      <c r="W51" s="386">
        <v>25317</v>
      </c>
      <c r="X51" s="283"/>
      <c r="Y51" s="283"/>
      <c r="Z51" s="283"/>
      <c r="AA51" s="283"/>
      <c r="AB51" s="283"/>
      <c r="AC51" s="283"/>
      <c r="AD51" s="283"/>
      <c r="AE51" s="283">
        <f>SUM(AM51:BB51)</f>
        <v>165094547</v>
      </c>
      <c r="AF51" s="283"/>
      <c r="AG51" s="283"/>
      <c r="AH51" s="283"/>
      <c r="AI51" s="283"/>
      <c r="AJ51" s="283"/>
      <c r="AK51" s="283"/>
      <c r="AL51" s="283"/>
      <c r="AM51" s="283">
        <v>162773031</v>
      </c>
      <c r="AN51" s="283"/>
      <c r="AO51" s="283"/>
      <c r="AP51" s="283"/>
      <c r="AQ51" s="283"/>
      <c r="AR51" s="283"/>
      <c r="AS51" s="283"/>
      <c r="AT51" s="283"/>
      <c r="AU51" s="283">
        <v>2321516</v>
      </c>
      <c r="AV51" s="283"/>
      <c r="AW51" s="283"/>
      <c r="AX51" s="283"/>
      <c r="AY51" s="283"/>
      <c r="AZ51" s="283"/>
      <c r="BA51" s="283"/>
      <c r="BB51" s="283"/>
      <c r="BC51" s="283">
        <v>7089911</v>
      </c>
      <c r="BD51" s="283"/>
      <c r="BE51" s="283"/>
      <c r="BF51" s="283"/>
      <c r="BG51" s="283"/>
      <c r="BH51" s="283"/>
      <c r="BI51" s="283"/>
      <c r="BJ51" s="283"/>
    </row>
    <row r="52" spans="2:62" s="7" customFormat="1" ht="12" customHeight="1">
      <c r="B52" s="50"/>
      <c r="C52" s="157"/>
      <c r="D52" s="157"/>
      <c r="E52" s="157"/>
      <c r="F52" s="156"/>
      <c r="G52" s="156"/>
      <c r="H52" s="156"/>
      <c r="I52" s="156"/>
      <c r="J52" s="156"/>
      <c r="K52" s="156"/>
      <c r="L52" s="156"/>
      <c r="M52" s="157"/>
      <c r="N52" s="157"/>
      <c r="O52" s="157"/>
      <c r="P52" s="156"/>
      <c r="Q52" s="156"/>
      <c r="R52" s="156"/>
      <c r="S52" s="156"/>
      <c r="T52" s="156"/>
      <c r="U52" s="156"/>
      <c r="V52" s="215"/>
      <c r="W52" s="386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</row>
    <row r="53" spans="2:62" s="7" customFormat="1" ht="12" customHeight="1">
      <c r="B53" s="50"/>
      <c r="C53" s="389">
        <v>550</v>
      </c>
      <c r="D53" s="389"/>
      <c r="E53" s="389"/>
      <c r="F53" s="388" t="s">
        <v>346</v>
      </c>
      <c r="G53" s="388"/>
      <c r="H53" s="388"/>
      <c r="I53" s="388"/>
      <c r="J53" s="388" t="s">
        <v>350</v>
      </c>
      <c r="K53" s="388"/>
      <c r="L53" s="388"/>
      <c r="M53" s="389">
        <v>700</v>
      </c>
      <c r="N53" s="389"/>
      <c r="O53" s="389"/>
      <c r="P53" s="388" t="s">
        <v>351</v>
      </c>
      <c r="Q53" s="388"/>
      <c r="R53" s="388"/>
      <c r="S53" s="388" t="s">
        <v>350</v>
      </c>
      <c r="T53" s="388"/>
      <c r="U53" s="388"/>
      <c r="V53" s="215"/>
      <c r="W53" s="386">
        <v>11964</v>
      </c>
      <c r="X53" s="283"/>
      <c r="Y53" s="283"/>
      <c r="Z53" s="283"/>
      <c r="AA53" s="283"/>
      <c r="AB53" s="283"/>
      <c r="AC53" s="283"/>
      <c r="AD53" s="283"/>
      <c r="AE53" s="283">
        <f>SUM(AM53:BB53)</f>
        <v>99549473</v>
      </c>
      <c r="AF53" s="283"/>
      <c r="AG53" s="283"/>
      <c r="AH53" s="283"/>
      <c r="AI53" s="283"/>
      <c r="AJ53" s="283"/>
      <c r="AK53" s="283"/>
      <c r="AL53" s="283"/>
      <c r="AM53" s="283">
        <v>97587667</v>
      </c>
      <c r="AN53" s="283"/>
      <c r="AO53" s="283"/>
      <c r="AP53" s="283"/>
      <c r="AQ53" s="283"/>
      <c r="AR53" s="283"/>
      <c r="AS53" s="283"/>
      <c r="AT53" s="283"/>
      <c r="AU53" s="283">
        <v>1961806</v>
      </c>
      <c r="AV53" s="283"/>
      <c r="AW53" s="283"/>
      <c r="AX53" s="283"/>
      <c r="AY53" s="283"/>
      <c r="AZ53" s="283"/>
      <c r="BA53" s="283"/>
      <c r="BB53" s="283"/>
      <c r="BC53" s="283">
        <v>4459583</v>
      </c>
      <c r="BD53" s="283"/>
      <c r="BE53" s="283"/>
      <c r="BF53" s="283"/>
      <c r="BG53" s="283"/>
      <c r="BH53" s="283"/>
      <c r="BI53" s="283"/>
      <c r="BJ53" s="283"/>
    </row>
    <row r="54" spans="2:62" s="7" customFormat="1" ht="12" customHeight="1">
      <c r="B54" s="50"/>
      <c r="C54" s="157"/>
      <c r="D54" s="157"/>
      <c r="E54" s="157"/>
      <c r="F54" s="156"/>
      <c r="G54" s="156"/>
      <c r="H54" s="156"/>
      <c r="I54" s="156"/>
      <c r="J54" s="156"/>
      <c r="K54" s="156"/>
      <c r="L54" s="156"/>
      <c r="M54" s="157"/>
      <c r="N54" s="157"/>
      <c r="O54" s="157"/>
      <c r="P54" s="156"/>
      <c r="Q54" s="156"/>
      <c r="R54" s="156"/>
      <c r="S54" s="156"/>
      <c r="T54" s="156"/>
      <c r="U54" s="156"/>
      <c r="V54" s="215"/>
      <c r="W54" s="386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</row>
    <row r="55" spans="2:62" s="7" customFormat="1" ht="12" customHeight="1">
      <c r="B55" s="50"/>
      <c r="C55" s="389">
        <v>700</v>
      </c>
      <c r="D55" s="389"/>
      <c r="E55" s="389"/>
      <c r="F55" s="388" t="s">
        <v>346</v>
      </c>
      <c r="G55" s="388"/>
      <c r="H55" s="388"/>
      <c r="I55" s="388"/>
      <c r="J55" s="388" t="s">
        <v>350</v>
      </c>
      <c r="K55" s="388"/>
      <c r="L55" s="388"/>
      <c r="M55" s="389">
        <v>1000</v>
      </c>
      <c r="N55" s="389"/>
      <c r="O55" s="389"/>
      <c r="P55" s="388" t="s">
        <v>351</v>
      </c>
      <c r="Q55" s="388"/>
      <c r="R55" s="388"/>
      <c r="S55" s="388" t="s">
        <v>350</v>
      </c>
      <c r="T55" s="388"/>
      <c r="U55" s="388"/>
      <c r="V55" s="215"/>
      <c r="W55" s="386">
        <v>10232</v>
      </c>
      <c r="X55" s="283"/>
      <c r="Y55" s="283"/>
      <c r="Z55" s="283"/>
      <c r="AA55" s="283"/>
      <c r="AB55" s="283"/>
      <c r="AC55" s="283"/>
      <c r="AD55" s="283"/>
      <c r="AE55" s="283">
        <f>SUM(AM55:BB55)</f>
        <v>108498163</v>
      </c>
      <c r="AF55" s="283"/>
      <c r="AG55" s="283"/>
      <c r="AH55" s="283"/>
      <c r="AI55" s="283"/>
      <c r="AJ55" s="283"/>
      <c r="AK55" s="283"/>
      <c r="AL55" s="283"/>
      <c r="AM55" s="283">
        <v>106194153</v>
      </c>
      <c r="AN55" s="283"/>
      <c r="AO55" s="283"/>
      <c r="AP55" s="283"/>
      <c r="AQ55" s="283"/>
      <c r="AR55" s="283"/>
      <c r="AS55" s="283"/>
      <c r="AT55" s="283"/>
      <c r="AU55" s="283">
        <v>2304010</v>
      </c>
      <c r="AV55" s="283"/>
      <c r="AW55" s="283"/>
      <c r="AX55" s="283"/>
      <c r="AY55" s="283"/>
      <c r="AZ55" s="283"/>
      <c r="BA55" s="283"/>
      <c r="BB55" s="283"/>
      <c r="BC55" s="283">
        <v>5108524</v>
      </c>
      <c r="BD55" s="283"/>
      <c r="BE55" s="283"/>
      <c r="BF55" s="283"/>
      <c r="BG55" s="283"/>
      <c r="BH55" s="283"/>
      <c r="BI55" s="283"/>
      <c r="BJ55" s="283"/>
    </row>
    <row r="56" spans="2:62" s="7" customFormat="1" ht="12" customHeight="1">
      <c r="B56" s="50"/>
      <c r="C56" s="162"/>
      <c r="D56" s="157"/>
      <c r="E56" s="157"/>
      <c r="F56" s="156"/>
      <c r="G56" s="156"/>
      <c r="H56" s="156"/>
      <c r="I56" s="156"/>
      <c r="J56" s="156"/>
      <c r="K56" s="156"/>
      <c r="L56" s="156"/>
      <c r="M56" s="162"/>
      <c r="N56" s="157"/>
      <c r="O56" s="157"/>
      <c r="P56" s="156"/>
      <c r="Q56" s="156"/>
      <c r="R56" s="156"/>
      <c r="S56" s="156"/>
      <c r="T56" s="156"/>
      <c r="U56" s="156"/>
      <c r="V56" s="215"/>
      <c r="W56" s="386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</row>
    <row r="57" spans="2:62" s="7" customFormat="1" ht="12" customHeight="1">
      <c r="B57" s="50"/>
      <c r="C57" s="391">
        <v>1000</v>
      </c>
      <c r="D57" s="391"/>
      <c r="E57" s="391"/>
      <c r="F57" s="385" t="s">
        <v>352</v>
      </c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214"/>
      <c r="W57" s="386">
        <v>9965</v>
      </c>
      <c r="X57" s="283"/>
      <c r="Y57" s="283"/>
      <c r="Z57" s="283"/>
      <c r="AA57" s="283"/>
      <c r="AB57" s="283"/>
      <c r="AC57" s="283"/>
      <c r="AD57" s="283"/>
      <c r="AE57" s="283">
        <f>SUM(AM57:BB57)</f>
        <v>224999131</v>
      </c>
      <c r="AF57" s="283"/>
      <c r="AG57" s="283"/>
      <c r="AH57" s="283"/>
      <c r="AI57" s="283"/>
      <c r="AJ57" s="283"/>
      <c r="AK57" s="283"/>
      <c r="AL57" s="283"/>
      <c r="AM57" s="283">
        <v>211380108</v>
      </c>
      <c r="AN57" s="283"/>
      <c r="AO57" s="283"/>
      <c r="AP57" s="283"/>
      <c r="AQ57" s="283"/>
      <c r="AR57" s="283"/>
      <c r="AS57" s="283"/>
      <c r="AT57" s="283"/>
      <c r="AU57" s="283">
        <v>13619023</v>
      </c>
      <c r="AV57" s="283"/>
      <c r="AW57" s="283"/>
      <c r="AX57" s="283"/>
      <c r="AY57" s="283"/>
      <c r="AZ57" s="283"/>
      <c r="BA57" s="283"/>
      <c r="BB57" s="283"/>
      <c r="BC57" s="283">
        <v>11670597</v>
      </c>
      <c r="BD57" s="283"/>
      <c r="BE57" s="283"/>
      <c r="BF57" s="283"/>
      <c r="BG57" s="283"/>
      <c r="BH57" s="283"/>
      <c r="BI57" s="283"/>
      <c r="BJ57" s="283"/>
    </row>
    <row r="58" spans="2:62" s="7" customFormat="1" ht="12" customHeight="1">
      <c r="B58" s="47"/>
      <c r="C58" s="86"/>
      <c r="D58" s="85"/>
      <c r="E58" s="85"/>
      <c r="F58" s="85"/>
      <c r="G58" s="85"/>
      <c r="H58" s="85"/>
      <c r="I58" s="85"/>
      <c r="J58" s="85"/>
      <c r="K58" s="85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163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</row>
    <row r="59" spans="2:64" s="7" customFormat="1" ht="12" customHeight="1">
      <c r="B59" s="50"/>
      <c r="C59" s="277" t="s">
        <v>353</v>
      </c>
      <c r="D59" s="277"/>
      <c r="E59" s="2" t="s">
        <v>354</v>
      </c>
      <c r="F59" s="392" t="s">
        <v>355</v>
      </c>
      <c r="G59" s="392"/>
      <c r="H59" s="244" t="s">
        <v>356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77"/>
      <c r="BK59" s="77"/>
      <c r="BL59" s="77"/>
    </row>
    <row r="60" spans="2:64" s="7" customFormat="1" ht="12" customHeight="1">
      <c r="B60" s="50"/>
      <c r="C60" s="394"/>
      <c r="D60" s="394"/>
      <c r="E60" s="2"/>
      <c r="F60" s="393" t="s">
        <v>8</v>
      </c>
      <c r="G60" s="393"/>
      <c r="H60" s="244" t="s">
        <v>384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77"/>
      <c r="BK60" s="77"/>
      <c r="BL60" s="77"/>
    </row>
    <row r="61" spans="2:64" s="7" customFormat="1" ht="12" customHeight="1">
      <c r="B61" s="50"/>
      <c r="C61" s="120"/>
      <c r="D61" s="77"/>
      <c r="E61" s="77"/>
      <c r="F61" s="77"/>
      <c r="G61" s="77"/>
      <c r="H61" s="244" t="s">
        <v>357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77"/>
      <c r="BK61" s="77"/>
      <c r="BL61" s="77"/>
    </row>
    <row r="62" spans="2:63" ht="12" customHeight="1">
      <c r="B62" s="390" t="s">
        <v>358</v>
      </c>
      <c r="C62" s="390"/>
      <c r="D62" s="390"/>
      <c r="E62" s="2" t="s">
        <v>354</v>
      </c>
      <c r="F62" s="244" t="s">
        <v>359</v>
      </c>
      <c r="BK62" s="7"/>
    </row>
    <row r="63" spans="2:63" ht="10.5" customHeight="1">
      <c r="B63" s="7"/>
      <c r="BK63" s="7"/>
    </row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>
      <c r="AB77" s="21"/>
    </row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</sheetData>
  <sheetProtection/>
  <mergeCells count="231">
    <mergeCell ref="C59:D59"/>
    <mergeCell ref="C60:D60"/>
    <mergeCell ref="AM55:AT55"/>
    <mergeCell ref="AU55:BB55"/>
    <mergeCell ref="C55:E55"/>
    <mergeCell ref="F55:I55"/>
    <mergeCell ref="J55:L55"/>
    <mergeCell ref="M55:O55"/>
    <mergeCell ref="P55:R55"/>
    <mergeCell ref="S55:U55"/>
    <mergeCell ref="BC57:BJ57"/>
    <mergeCell ref="B62:D62"/>
    <mergeCell ref="C57:E57"/>
    <mergeCell ref="F57:U57"/>
    <mergeCell ref="W57:AD57"/>
    <mergeCell ref="AE57:AL57"/>
    <mergeCell ref="AM57:AT57"/>
    <mergeCell ref="AU57:BB57"/>
    <mergeCell ref="F59:G59"/>
    <mergeCell ref="F60:G60"/>
    <mergeCell ref="W55:AD55"/>
    <mergeCell ref="AE55:AL55"/>
    <mergeCell ref="BC55:BJ55"/>
    <mergeCell ref="W56:AD56"/>
    <mergeCell ref="AE56:AL56"/>
    <mergeCell ref="AM56:AT56"/>
    <mergeCell ref="AU56:BB56"/>
    <mergeCell ref="BC56:BJ56"/>
    <mergeCell ref="C51:E51"/>
    <mergeCell ref="F51:I51"/>
    <mergeCell ref="BC53:BJ53"/>
    <mergeCell ref="W54:AD54"/>
    <mergeCell ref="AE54:AL54"/>
    <mergeCell ref="AM54:AT54"/>
    <mergeCell ref="AU54:BB54"/>
    <mergeCell ref="BC54:BJ54"/>
    <mergeCell ref="W53:AD53"/>
    <mergeCell ref="AE53:AL53"/>
    <mergeCell ref="P53:R53"/>
    <mergeCell ref="S53:U53"/>
    <mergeCell ref="C53:E53"/>
    <mergeCell ref="F53:I53"/>
    <mergeCell ref="J53:L53"/>
    <mergeCell ref="M53:O53"/>
    <mergeCell ref="W52:AD52"/>
    <mergeCell ref="AE52:AL52"/>
    <mergeCell ref="AM52:AT52"/>
    <mergeCell ref="AU52:BB52"/>
    <mergeCell ref="AM53:AT53"/>
    <mergeCell ref="AU53:BB53"/>
    <mergeCell ref="W51:AD51"/>
    <mergeCell ref="AE51:AL51"/>
    <mergeCell ref="J51:L51"/>
    <mergeCell ref="M51:O51"/>
    <mergeCell ref="BC52:BJ52"/>
    <mergeCell ref="P51:R51"/>
    <mergeCell ref="S51:U51"/>
    <mergeCell ref="AM51:AT51"/>
    <mergeCell ref="AU51:BB51"/>
    <mergeCell ref="BC51:BJ51"/>
    <mergeCell ref="BC50:BJ50"/>
    <mergeCell ref="W49:AD49"/>
    <mergeCell ref="AE49:AL49"/>
    <mergeCell ref="S49:U49"/>
    <mergeCell ref="W50:AD50"/>
    <mergeCell ref="AE50:AL50"/>
    <mergeCell ref="AM50:AT50"/>
    <mergeCell ref="AU50:BB50"/>
    <mergeCell ref="AM49:AT49"/>
    <mergeCell ref="AU49:BB49"/>
    <mergeCell ref="P49:R49"/>
    <mergeCell ref="BC49:BJ49"/>
    <mergeCell ref="C49:E49"/>
    <mergeCell ref="F49:I49"/>
    <mergeCell ref="J49:L49"/>
    <mergeCell ref="M49:O49"/>
    <mergeCell ref="AE48:AL48"/>
    <mergeCell ref="AM48:AT48"/>
    <mergeCell ref="AU48:BB48"/>
    <mergeCell ref="C47:E47"/>
    <mergeCell ref="F47:I47"/>
    <mergeCell ref="J47:L47"/>
    <mergeCell ref="M47:O47"/>
    <mergeCell ref="S45:U45"/>
    <mergeCell ref="BC47:BJ47"/>
    <mergeCell ref="W46:AD46"/>
    <mergeCell ref="AE46:AL46"/>
    <mergeCell ref="BC48:BJ48"/>
    <mergeCell ref="W47:AD47"/>
    <mergeCell ref="AE47:AL47"/>
    <mergeCell ref="AM47:AT47"/>
    <mergeCell ref="AU47:BB47"/>
    <mergeCell ref="W48:AD48"/>
    <mergeCell ref="AU45:BB45"/>
    <mergeCell ref="BC45:BJ45"/>
    <mergeCell ref="AU44:BB44"/>
    <mergeCell ref="AE43:AL43"/>
    <mergeCell ref="BC46:BJ46"/>
    <mergeCell ref="P47:R47"/>
    <mergeCell ref="S47:U47"/>
    <mergeCell ref="W45:AD45"/>
    <mergeCell ref="AE45:AL45"/>
    <mergeCell ref="P45:R45"/>
    <mergeCell ref="AM43:AT43"/>
    <mergeCell ref="AU43:BB43"/>
    <mergeCell ref="AM46:AT46"/>
    <mergeCell ref="AU46:BB46"/>
    <mergeCell ref="BC43:BJ43"/>
    <mergeCell ref="C45:E45"/>
    <mergeCell ref="F45:I45"/>
    <mergeCell ref="J45:L45"/>
    <mergeCell ref="M45:O45"/>
    <mergeCell ref="AM45:AT45"/>
    <mergeCell ref="BC44:BJ44"/>
    <mergeCell ref="C43:E43"/>
    <mergeCell ref="F43:I43"/>
    <mergeCell ref="J43:L43"/>
    <mergeCell ref="M43:O43"/>
    <mergeCell ref="P43:U43"/>
    <mergeCell ref="W43:AD43"/>
    <mergeCell ref="W44:AD44"/>
    <mergeCell ref="AE44:AL44"/>
    <mergeCell ref="AM44:AT44"/>
    <mergeCell ref="AE38:AL38"/>
    <mergeCell ref="AM38:AT38"/>
    <mergeCell ref="BC41:BJ41"/>
    <mergeCell ref="W42:AD42"/>
    <mergeCell ref="AE42:AL42"/>
    <mergeCell ref="AM42:AT42"/>
    <mergeCell ref="AU42:BB42"/>
    <mergeCell ref="BC42:BJ42"/>
    <mergeCell ref="AM41:AT41"/>
    <mergeCell ref="AU41:BB41"/>
    <mergeCell ref="AJ36:AL36"/>
    <mergeCell ref="AR36:AT36"/>
    <mergeCell ref="AZ36:BB36"/>
    <mergeCell ref="BH36:BJ36"/>
    <mergeCell ref="C41:E41"/>
    <mergeCell ref="F41:U41"/>
    <mergeCell ref="W41:AD41"/>
    <mergeCell ref="AE41:AL41"/>
    <mergeCell ref="D38:U38"/>
    <mergeCell ref="W38:AD38"/>
    <mergeCell ref="AU38:BB38"/>
    <mergeCell ref="BC38:BJ38"/>
    <mergeCell ref="B33:V35"/>
    <mergeCell ref="W33:AD35"/>
    <mergeCell ref="AE33:BB33"/>
    <mergeCell ref="BC33:BJ35"/>
    <mergeCell ref="AE34:AL34"/>
    <mergeCell ref="AM34:AT34"/>
    <mergeCell ref="AU34:BB34"/>
    <mergeCell ref="AE35:AL35"/>
    <mergeCell ref="AM35:AT35"/>
    <mergeCell ref="AU35:BB35"/>
    <mergeCell ref="D25:Q25"/>
    <mergeCell ref="S25:AC25"/>
    <mergeCell ref="AD25:AN25"/>
    <mergeCell ref="AO25:AY25"/>
    <mergeCell ref="B31:BJ31"/>
    <mergeCell ref="AY32:BJ32"/>
    <mergeCell ref="AZ25:BJ25"/>
    <mergeCell ref="B27:D27"/>
    <mergeCell ref="AZ23:BJ23"/>
    <mergeCell ref="D24:Q24"/>
    <mergeCell ref="S24:AC24"/>
    <mergeCell ref="AD24:AN24"/>
    <mergeCell ref="AO24:AY24"/>
    <mergeCell ref="AZ24:BJ24"/>
    <mergeCell ref="C23:Q23"/>
    <mergeCell ref="S23:AC23"/>
    <mergeCell ref="AD23:AN23"/>
    <mergeCell ref="AO23:AY23"/>
    <mergeCell ref="AZ20:BJ20"/>
    <mergeCell ref="D21:Q21"/>
    <mergeCell ref="S21:AC21"/>
    <mergeCell ref="AD21:AN21"/>
    <mergeCell ref="AO21:AY21"/>
    <mergeCell ref="AZ21:BJ21"/>
    <mergeCell ref="D20:Q20"/>
    <mergeCell ref="S20:AC20"/>
    <mergeCell ref="AD20:AN20"/>
    <mergeCell ref="AO20:AY20"/>
    <mergeCell ref="AZ17:BJ17"/>
    <mergeCell ref="C19:Q19"/>
    <mergeCell ref="S19:AC19"/>
    <mergeCell ref="AD19:AN19"/>
    <mergeCell ref="AO19:AY19"/>
    <mergeCell ref="AZ19:BJ19"/>
    <mergeCell ref="D17:Q17"/>
    <mergeCell ref="S17:AC17"/>
    <mergeCell ref="AD17:AN17"/>
    <mergeCell ref="AO17:AY17"/>
    <mergeCell ref="AZ15:BJ15"/>
    <mergeCell ref="D16:Q16"/>
    <mergeCell ref="S16:AC16"/>
    <mergeCell ref="AD16:AN16"/>
    <mergeCell ref="AO16:AY16"/>
    <mergeCell ref="AZ16:BJ16"/>
    <mergeCell ref="C15:Q15"/>
    <mergeCell ref="S15:AC15"/>
    <mergeCell ref="AD15:AN15"/>
    <mergeCell ref="AO15:AY15"/>
    <mergeCell ref="AD12:AN12"/>
    <mergeCell ref="AO12:AY12"/>
    <mergeCell ref="AZ12:BJ12"/>
    <mergeCell ref="D13:Q13"/>
    <mergeCell ref="S13:AC13"/>
    <mergeCell ref="AD13:AN13"/>
    <mergeCell ref="AO13:AY13"/>
    <mergeCell ref="AZ13:BJ13"/>
    <mergeCell ref="D12:Q12"/>
    <mergeCell ref="S12:AC12"/>
    <mergeCell ref="AZ8:BJ8"/>
    <mergeCell ref="C11:Q11"/>
    <mergeCell ref="S11:AC11"/>
    <mergeCell ref="AD11:AN11"/>
    <mergeCell ref="C8:Q8"/>
    <mergeCell ref="S8:AC8"/>
    <mergeCell ref="AD8:AN8"/>
    <mergeCell ref="AO8:AY8"/>
    <mergeCell ref="AO11:AY11"/>
    <mergeCell ref="AZ11:BJ11"/>
    <mergeCell ref="B3:BJ3"/>
    <mergeCell ref="B5:R6"/>
    <mergeCell ref="S5:AN5"/>
    <mergeCell ref="AO5:BJ5"/>
    <mergeCell ref="S6:AC6"/>
    <mergeCell ref="AD6:AN6"/>
    <mergeCell ref="AO6:AY6"/>
    <mergeCell ref="AZ6:BJ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BK55"/>
  <sheetViews>
    <sheetView zoomScalePageLayoutView="0" workbookViewId="0" topLeftCell="A1">
      <selection activeCell="B3" sqref="B3:BJ3"/>
    </sheetView>
  </sheetViews>
  <sheetFormatPr defaultColWidth="9.00390625" defaultRowHeight="13.5"/>
  <cols>
    <col min="1" max="1" width="1.00390625" style="0" customWidth="1"/>
    <col min="2" max="63" width="1.625" style="0" customWidth="1"/>
  </cols>
  <sheetData>
    <row r="1" spans="62:63" ht="10.5" customHeight="1">
      <c r="BJ1" s="224"/>
      <c r="BK1" s="241" t="s">
        <v>327</v>
      </c>
    </row>
    <row r="2" ht="10.5" customHeight="1"/>
    <row r="3" spans="2:62" ht="18" customHeight="1">
      <c r="B3" s="400" t="s">
        <v>398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  <c r="BI3" s="400"/>
      <c r="BJ3" s="400"/>
    </row>
    <row r="4" spans="2:62" ht="12.75" customHeight="1">
      <c r="B4" t="s">
        <v>301</v>
      </c>
      <c r="BJ4" s="225" t="s">
        <v>191</v>
      </c>
    </row>
    <row r="5" spans="2:62" ht="19.5" customHeight="1">
      <c r="B5" s="354" t="s">
        <v>142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5"/>
      <c r="V5" s="349" t="s">
        <v>387</v>
      </c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8"/>
      <c r="AP5" s="349" t="s">
        <v>143</v>
      </c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</row>
    <row r="6" spans="2:62" ht="19.5" customHeight="1"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4"/>
      <c r="V6" s="338" t="s">
        <v>285</v>
      </c>
      <c r="W6" s="339"/>
      <c r="X6" s="339"/>
      <c r="Y6" s="339"/>
      <c r="Z6" s="339"/>
      <c r="AA6" s="339"/>
      <c r="AB6" s="339"/>
      <c r="AC6" s="339"/>
      <c r="AD6" s="339"/>
      <c r="AE6" s="340"/>
      <c r="AF6" s="401" t="s">
        <v>385</v>
      </c>
      <c r="AG6" s="401"/>
      <c r="AH6" s="401"/>
      <c r="AI6" s="401"/>
      <c r="AJ6" s="401"/>
      <c r="AK6" s="401"/>
      <c r="AL6" s="401"/>
      <c r="AM6" s="401"/>
      <c r="AN6" s="401"/>
      <c r="AO6" s="402"/>
      <c r="AP6" s="338" t="s">
        <v>285</v>
      </c>
      <c r="AQ6" s="339"/>
      <c r="AR6" s="339"/>
      <c r="AS6" s="339"/>
      <c r="AT6" s="339"/>
      <c r="AU6" s="339"/>
      <c r="AV6" s="339"/>
      <c r="AW6" s="339"/>
      <c r="AX6" s="339"/>
      <c r="AY6" s="340"/>
      <c r="AZ6" s="403" t="s">
        <v>386</v>
      </c>
      <c r="BA6" s="403"/>
      <c r="BB6" s="403"/>
      <c r="BC6" s="403"/>
      <c r="BD6" s="403"/>
      <c r="BE6" s="403"/>
      <c r="BF6" s="403"/>
      <c r="BG6" s="403"/>
      <c r="BH6" s="403"/>
      <c r="BI6" s="403"/>
      <c r="BJ6" s="403"/>
    </row>
    <row r="7" spans="2:21" ht="13.5"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9"/>
    </row>
    <row r="8" spans="3:62" ht="13.5">
      <c r="C8" s="364" t="s">
        <v>13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23"/>
      <c r="V8" s="398">
        <v>92369509</v>
      </c>
      <c r="W8" s="398"/>
      <c r="X8" s="398"/>
      <c r="Y8" s="398"/>
      <c r="Z8" s="398"/>
      <c r="AA8" s="398"/>
      <c r="AB8" s="398"/>
      <c r="AC8" s="398"/>
      <c r="AD8" s="398"/>
      <c r="AE8" s="398"/>
      <c r="AF8" s="397">
        <v>90455511</v>
      </c>
      <c r="AG8" s="397"/>
      <c r="AH8" s="397"/>
      <c r="AI8" s="397"/>
      <c r="AJ8" s="397"/>
      <c r="AK8" s="397"/>
      <c r="AL8" s="397"/>
      <c r="AM8" s="397"/>
      <c r="AN8" s="397"/>
      <c r="AO8" s="397"/>
      <c r="AP8" s="398">
        <v>88082512</v>
      </c>
      <c r="AQ8" s="398"/>
      <c r="AR8" s="398"/>
      <c r="AS8" s="398"/>
      <c r="AT8" s="398"/>
      <c r="AU8" s="398"/>
      <c r="AV8" s="398"/>
      <c r="AW8" s="398"/>
      <c r="AX8" s="398"/>
      <c r="AY8" s="398"/>
      <c r="AZ8" s="397">
        <v>86216546</v>
      </c>
      <c r="BA8" s="397"/>
      <c r="BB8" s="397"/>
      <c r="BC8" s="397"/>
      <c r="BD8" s="397"/>
      <c r="BE8" s="397"/>
      <c r="BF8" s="397"/>
      <c r="BG8" s="397"/>
      <c r="BH8" s="397"/>
      <c r="BI8" s="397"/>
      <c r="BJ8" s="397"/>
    </row>
    <row r="9" spans="2:21" ht="13.5"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1"/>
    </row>
    <row r="10" spans="3:62" ht="13.5">
      <c r="C10" s="364" t="s">
        <v>388</v>
      </c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23"/>
      <c r="V10" s="398">
        <v>40153701</v>
      </c>
      <c r="W10" s="398"/>
      <c r="X10" s="398"/>
      <c r="Y10" s="398"/>
      <c r="Z10" s="398"/>
      <c r="AA10" s="398"/>
      <c r="AB10" s="398"/>
      <c r="AC10" s="398"/>
      <c r="AD10" s="398"/>
      <c r="AE10" s="398"/>
      <c r="AF10" s="397">
        <v>37673961</v>
      </c>
      <c r="AG10" s="397"/>
      <c r="AH10" s="397"/>
      <c r="AI10" s="397"/>
      <c r="AJ10" s="397"/>
      <c r="AK10" s="397"/>
      <c r="AL10" s="397"/>
      <c r="AM10" s="397"/>
      <c r="AN10" s="397"/>
      <c r="AO10" s="397"/>
      <c r="AP10" s="398">
        <v>38817324</v>
      </c>
      <c r="AQ10" s="398"/>
      <c r="AR10" s="398"/>
      <c r="AS10" s="398"/>
      <c r="AT10" s="398"/>
      <c r="AU10" s="398"/>
      <c r="AV10" s="398"/>
      <c r="AW10" s="398"/>
      <c r="AX10" s="398"/>
      <c r="AY10" s="398"/>
      <c r="AZ10" s="397">
        <v>36501898</v>
      </c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</row>
    <row r="11" spans="3:62" ht="13.5">
      <c r="C11" s="364" t="s">
        <v>390</v>
      </c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23"/>
      <c r="V11" s="398">
        <v>110332</v>
      </c>
      <c r="W11" s="398"/>
      <c r="X11" s="398"/>
      <c r="Y11" s="398"/>
      <c r="Z11" s="398"/>
      <c r="AA11" s="398"/>
      <c r="AB11" s="398"/>
      <c r="AC11" s="398"/>
      <c r="AD11" s="398"/>
      <c r="AE11" s="398"/>
      <c r="AF11" s="397">
        <v>118248</v>
      </c>
      <c r="AG11" s="397"/>
      <c r="AH11" s="397"/>
      <c r="AI11" s="397"/>
      <c r="AJ11" s="397"/>
      <c r="AK11" s="397"/>
      <c r="AL11" s="397"/>
      <c r="AM11" s="397"/>
      <c r="AN11" s="397"/>
      <c r="AO11" s="397"/>
      <c r="AP11" s="398">
        <v>58382</v>
      </c>
      <c r="AQ11" s="398"/>
      <c r="AR11" s="398"/>
      <c r="AS11" s="398"/>
      <c r="AT11" s="398"/>
      <c r="AU11" s="398"/>
      <c r="AV11" s="398"/>
      <c r="AW11" s="398"/>
      <c r="AX11" s="398"/>
      <c r="AY11" s="398"/>
      <c r="AZ11" s="397">
        <v>57693</v>
      </c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</row>
    <row r="12" spans="3:62" ht="13.5">
      <c r="C12" s="364" t="s">
        <v>389</v>
      </c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23"/>
      <c r="V12" s="398">
        <v>100360</v>
      </c>
      <c r="W12" s="398"/>
      <c r="X12" s="398"/>
      <c r="Y12" s="398"/>
      <c r="Z12" s="398"/>
      <c r="AA12" s="398"/>
      <c r="AB12" s="398"/>
      <c r="AC12" s="398"/>
      <c r="AD12" s="398"/>
      <c r="AE12" s="398"/>
      <c r="AF12" s="397">
        <v>86819</v>
      </c>
      <c r="AG12" s="397"/>
      <c r="AH12" s="397"/>
      <c r="AI12" s="397"/>
      <c r="AJ12" s="397"/>
      <c r="AK12" s="397"/>
      <c r="AL12" s="397"/>
      <c r="AM12" s="397"/>
      <c r="AN12" s="397"/>
      <c r="AO12" s="397"/>
      <c r="AP12" s="398">
        <v>67106</v>
      </c>
      <c r="AQ12" s="398"/>
      <c r="AR12" s="398"/>
      <c r="AS12" s="398"/>
      <c r="AT12" s="398"/>
      <c r="AU12" s="398"/>
      <c r="AV12" s="398"/>
      <c r="AW12" s="398"/>
      <c r="AX12" s="398"/>
      <c r="AY12" s="398"/>
      <c r="AZ12" s="397">
        <v>59334</v>
      </c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</row>
    <row r="13" spans="3:62" ht="13.5">
      <c r="C13" s="364" t="s">
        <v>390</v>
      </c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23"/>
      <c r="V13" s="398">
        <v>74211</v>
      </c>
      <c r="W13" s="398"/>
      <c r="X13" s="398"/>
      <c r="Y13" s="398"/>
      <c r="Z13" s="398"/>
      <c r="AA13" s="398"/>
      <c r="AB13" s="398"/>
      <c r="AC13" s="398"/>
      <c r="AD13" s="398"/>
      <c r="AE13" s="398"/>
      <c r="AF13" s="397">
        <v>75848</v>
      </c>
      <c r="AG13" s="397"/>
      <c r="AH13" s="397"/>
      <c r="AI13" s="397"/>
      <c r="AJ13" s="397"/>
      <c r="AK13" s="397"/>
      <c r="AL13" s="397"/>
      <c r="AM13" s="397"/>
      <c r="AN13" s="397"/>
      <c r="AO13" s="397"/>
      <c r="AP13" s="398">
        <v>45689</v>
      </c>
      <c r="AQ13" s="398"/>
      <c r="AR13" s="398"/>
      <c r="AS13" s="398"/>
      <c r="AT13" s="398"/>
      <c r="AU13" s="398"/>
      <c r="AV13" s="398"/>
      <c r="AW13" s="398"/>
      <c r="AX13" s="398"/>
      <c r="AY13" s="398"/>
      <c r="AZ13" s="397">
        <v>33594</v>
      </c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</row>
    <row r="14" spans="3:62" ht="13.5">
      <c r="C14" s="364" t="s">
        <v>144</v>
      </c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23"/>
      <c r="V14" s="398">
        <v>1685605</v>
      </c>
      <c r="W14" s="398"/>
      <c r="X14" s="398"/>
      <c r="Y14" s="398"/>
      <c r="Z14" s="398"/>
      <c r="AA14" s="398"/>
      <c r="AB14" s="398"/>
      <c r="AC14" s="398"/>
      <c r="AD14" s="398"/>
      <c r="AE14" s="398"/>
      <c r="AF14" s="397">
        <v>1510261</v>
      </c>
      <c r="AG14" s="397"/>
      <c r="AH14" s="397"/>
      <c r="AI14" s="397"/>
      <c r="AJ14" s="397"/>
      <c r="AK14" s="397"/>
      <c r="AL14" s="397"/>
      <c r="AM14" s="397"/>
      <c r="AN14" s="397"/>
      <c r="AO14" s="397"/>
      <c r="AP14" s="398">
        <v>1623555</v>
      </c>
      <c r="AQ14" s="398"/>
      <c r="AR14" s="398"/>
      <c r="AS14" s="398"/>
      <c r="AT14" s="398"/>
      <c r="AU14" s="398"/>
      <c r="AV14" s="398"/>
      <c r="AW14" s="398"/>
      <c r="AX14" s="398"/>
      <c r="AY14" s="398"/>
      <c r="AZ14" s="397">
        <v>1483893</v>
      </c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</row>
    <row r="15" spans="2:21" ht="13.5"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1"/>
    </row>
    <row r="16" spans="3:62" ht="13.5">
      <c r="C16" s="364" t="s">
        <v>391</v>
      </c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23"/>
      <c r="V16" s="398">
        <v>0</v>
      </c>
      <c r="W16" s="398"/>
      <c r="X16" s="398"/>
      <c r="Y16" s="398"/>
      <c r="Z16" s="398"/>
      <c r="AA16" s="398"/>
      <c r="AB16" s="398"/>
      <c r="AC16" s="398"/>
      <c r="AD16" s="398"/>
      <c r="AE16" s="398"/>
      <c r="AF16" s="399">
        <v>0</v>
      </c>
      <c r="AG16" s="399"/>
      <c r="AH16" s="399"/>
      <c r="AI16" s="399"/>
      <c r="AJ16" s="399"/>
      <c r="AK16" s="399"/>
      <c r="AL16" s="399"/>
      <c r="AM16" s="399"/>
      <c r="AN16" s="399"/>
      <c r="AO16" s="399"/>
      <c r="AP16" s="399">
        <v>0</v>
      </c>
      <c r="AQ16" s="399"/>
      <c r="AR16" s="399"/>
      <c r="AS16" s="399"/>
      <c r="AT16" s="399"/>
      <c r="AU16" s="399"/>
      <c r="AV16" s="399"/>
      <c r="AW16" s="399"/>
      <c r="AX16" s="399"/>
      <c r="AY16" s="399"/>
      <c r="AZ16" s="397">
        <v>0</v>
      </c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</row>
    <row r="17" spans="3:62" ht="13.5">
      <c r="C17" s="364" t="s">
        <v>145</v>
      </c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23"/>
      <c r="V17" s="398">
        <v>339162</v>
      </c>
      <c r="W17" s="398"/>
      <c r="X17" s="398"/>
      <c r="Y17" s="398"/>
      <c r="Z17" s="398"/>
      <c r="AA17" s="398"/>
      <c r="AB17" s="398"/>
      <c r="AC17" s="398"/>
      <c r="AD17" s="398"/>
      <c r="AE17" s="398"/>
      <c r="AF17" s="397">
        <v>313994</v>
      </c>
      <c r="AG17" s="397"/>
      <c r="AH17" s="397"/>
      <c r="AI17" s="397"/>
      <c r="AJ17" s="397"/>
      <c r="AK17" s="397"/>
      <c r="AL17" s="397"/>
      <c r="AM17" s="397"/>
      <c r="AN17" s="397"/>
      <c r="AO17" s="397"/>
      <c r="AP17" s="398">
        <v>284734</v>
      </c>
      <c r="AQ17" s="398"/>
      <c r="AR17" s="398"/>
      <c r="AS17" s="398"/>
      <c r="AT17" s="398"/>
      <c r="AU17" s="398"/>
      <c r="AV17" s="398"/>
      <c r="AW17" s="398"/>
      <c r="AX17" s="398"/>
      <c r="AY17" s="398"/>
      <c r="AZ17" s="397">
        <v>263008</v>
      </c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</row>
    <row r="18" spans="3:62" ht="13.5">
      <c r="C18" s="364" t="s">
        <v>392</v>
      </c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23"/>
      <c r="V18" s="398">
        <v>36546497</v>
      </c>
      <c r="W18" s="398"/>
      <c r="X18" s="398"/>
      <c r="Y18" s="398"/>
      <c r="Z18" s="398"/>
      <c r="AA18" s="398"/>
      <c r="AB18" s="398"/>
      <c r="AC18" s="398"/>
      <c r="AD18" s="398"/>
      <c r="AE18" s="398"/>
      <c r="AF18" s="397">
        <v>37026700</v>
      </c>
      <c r="AG18" s="397"/>
      <c r="AH18" s="397"/>
      <c r="AI18" s="397"/>
      <c r="AJ18" s="397"/>
      <c r="AK18" s="397"/>
      <c r="AL18" s="397"/>
      <c r="AM18" s="397"/>
      <c r="AN18" s="397"/>
      <c r="AO18" s="397"/>
      <c r="AP18" s="398">
        <v>36202270</v>
      </c>
      <c r="AQ18" s="398"/>
      <c r="AR18" s="398"/>
      <c r="AS18" s="398"/>
      <c r="AT18" s="398"/>
      <c r="AU18" s="398"/>
      <c r="AV18" s="398"/>
      <c r="AW18" s="398"/>
      <c r="AX18" s="398"/>
      <c r="AY18" s="398"/>
      <c r="AZ18" s="397">
        <v>36682601</v>
      </c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</row>
    <row r="19" spans="3:62" ht="13.5">
      <c r="C19" s="364" t="s">
        <v>393</v>
      </c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23"/>
      <c r="V19" s="398">
        <v>1352715</v>
      </c>
      <c r="W19" s="398"/>
      <c r="X19" s="398"/>
      <c r="Y19" s="398"/>
      <c r="Z19" s="398"/>
      <c r="AA19" s="398"/>
      <c r="AB19" s="398"/>
      <c r="AC19" s="398"/>
      <c r="AD19" s="398"/>
      <c r="AE19" s="398"/>
      <c r="AF19" s="397">
        <v>1316096</v>
      </c>
      <c r="AG19" s="397"/>
      <c r="AH19" s="397"/>
      <c r="AI19" s="397"/>
      <c r="AJ19" s="397"/>
      <c r="AK19" s="397"/>
      <c r="AL19" s="397"/>
      <c r="AM19" s="397"/>
      <c r="AN19" s="397"/>
      <c r="AO19" s="397"/>
      <c r="AP19" s="398">
        <v>1348249</v>
      </c>
      <c r="AQ19" s="398"/>
      <c r="AR19" s="398"/>
      <c r="AS19" s="398"/>
      <c r="AT19" s="398"/>
      <c r="AU19" s="398"/>
      <c r="AV19" s="398"/>
      <c r="AW19" s="398"/>
      <c r="AX19" s="398"/>
      <c r="AY19" s="398"/>
      <c r="AZ19" s="397">
        <v>1311203</v>
      </c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</row>
    <row r="20" spans="3:62" ht="13.5">
      <c r="C20" s="364" t="s">
        <v>394</v>
      </c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23"/>
      <c r="V20" s="399">
        <v>0</v>
      </c>
      <c r="W20" s="399"/>
      <c r="X20" s="399"/>
      <c r="Y20" s="399"/>
      <c r="Z20" s="399"/>
      <c r="AA20" s="399"/>
      <c r="AB20" s="399"/>
      <c r="AC20" s="399"/>
      <c r="AD20" s="399"/>
      <c r="AE20" s="399"/>
      <c r="AF20" s="399">
        <v>0</v>
      </c>
      <c r="AG20" s="399"/>
      <c r="AH20" s="399"/>
      <c r="AI20" s="399"/>
      <c r="AJ20" s="399"/>
      <c r="AK20" s="399"/>
      <c r="AL20" s="399"/>
      <c r="AM20" s="399"/>
      <c r="AN20" s="399"/>
      <c r="AO20" s="399"/>
      <c r="AP20" s="399">
        <v>0</v>
      </c>
      <c r="AQ20" s="399"/>
      <c r="AR20" s="399"/>
      <c r="AS20" s="399"/>
      <c r="AT20" s="399"/>
      <c r="AU20" s="399"/>
      <c r="AV20" s="399"/>
      <c r="AW20" s="399"/>
      <c r="AX20" s="399"/>
      <c r="AY20" s="399"/>
      <c r="AZ20" s="397">
        <v>0</v>
      </c>
      <c r="BA20" s="397"/>
      <c r="BB20" s="397"/>
      <c r="BC20" s="397"/>
      <c r="BD20" s="397"/>
      <c r="BE20" s="397"/>
      <c r="BF20" s="397"/>
      <c r="BG20" s="397"/>
      <c r="BH20" s="397"/>
      <c r="BI20" s="397"/>
      <c r="BJ20" s="397"/>
    </row>
    <row r="21" spans="2:21" ht="13.5"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1"/>
    </row>
    <row r="22" spans="3:62" ht="13.5">
      <c r="C22" s="364" t="s">
        <v>146</v>
      </c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23"/>
      <c r="V22" s="398">
        <v>45</v>
      </c>
      <c r="W22" s="398"/>
      <c r="X22" s="398"/>
      <c r="Y22" s="398"/>
      <c r="Z22" s="398"/>
      <c r="AA22" s="398"/>
      <c r="AB22" s="398"/>
      <c r="AC22" s="398"/>
      <c r="AD22" s="398"/>
      <c r="AE22" s="398"/>
      <c r="AF22" s="397">
        <v>874</v>
      </c>
      <c r="AG22" s="397"/>
      <c r="AH22" s="397"/>
      <c r="AI22" s="397"/>
      <c r="AJ22" s="397"/>
      <c r="AK22" s="397"/>
      <c r="AL22" s="397"/>
      <c r="AM22" s="397"/>
      <c r="AN22" s="397"/>
      <c r="AO22" s="397"/>
      <c r="AP22" s="398">
        <v>45</v>
      </c>
      <c r="AQ22" s="398"/>
      <c r="AR22" s="398"/>
      <c r="AS22" s="398"/>
      <c r="AT22" s="398"/>
      <c r="AU22" s="398"/>
      <c r="AV22" s="398"/>
      <c r="AW22" s="398"/>
      <c r="AX22" s="398"/>
      <c r="AY22" s="398"/>
      <c r="AZ22" s="397">
        <v>839</v>
      </c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</row>
    <row r="23" spans="3:62" ht="13.5">
      <c r="C23" s="364" t="s">
        <v>395</v>
      </c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23"/>
      <c r="V23" s="399">
        <v>0</v>
      </c>
      <c r="W23" s="399"/>
      <c r="X23" s="399"/>
      <c r="Y23" s="399"/>
      <c r="Z23" s="399"/>
      <c r="AA23" s="399"/>
      <c r="AB23" s="399"/>
      <c r="AC23" s="399"/>
      <c r="AD23" s="399"/>
      <c r="AE23" s="399"/>
      <c r="AF23" s="399">
        <v>0</v>
      </c>
      <c r="AG23" s="399"/>
      <c r="AH23" s="399"/>
      <c r="AI23" s="399"/>
      <c r="AJ23" s="399"/>
      <c r="AK23" s="399"/>
      <c r="AL23" s="399"/>
      <c r="AM23" s="399"/>
      <c r="AN23" s="399"/>
      <c r="AO23" s="399"/>
      <c r="AP23" s="399">
        <v>0</v>
      </c>
      <c r="AQ23" s="399"/>
      <c r="AR23" s="399"/>
      <c r="AS23" s="399"/>
      <c r="AT23" s="399"/>
      <c r="AU23" s="399"/>
      <c r="AV23" s="399"/>
      <c r="AW23" s="399"/>
      <c r="AX23" s="399"/>
      <c r="AY23" s="399"/>
      <c r="AZ23" s="397">
        <v>0</v>
      </c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</row>
    <row r="24" spans="3:62" ht="13.5">
      <c r="C24" s="364" t="s">
        <v>147</v>
      </c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23"/>
      <c r="V24" s="399">
        <v>0</v>
      </c>
      <c r="W24" s="399"/>
      <c r="X24" s="399"/>
      <c r="Y24" s="399"/>
      <c r="Z24" s="399"/>
      <c r="AA24" s="399"/>
      <c r="AB24" s="399"/>
      <c r="AC24" s="399"/>
      <c r="AD24" s="399"/>
      <c r="AE24" s="399"/>
      <c r="AF24" s="397">
        <v>4217</v>
      </c>
      <c r="AG24" s="397"/>
      <c r="AH24" s="397"/>
      <c r="AI24" s="397"/>
      <c r="AJ24" s="397"/>
      <c r="AK24" s="397"/>
      <c r="AL24" s="397"/>
      <c r="AM24" s="397"/>
      <c r="AN24" s="397"/>
      <c r="AO24" s="397"/>
      <c r="AP24" s="399">
        <v>0</v>
      </c>
      <c r="AQ24" s="399"/>
      <c r="AR24" s="399"/>
      <c r="AS24" s="399"/>
      <c r="AT24" s="399"/>
      <c r="AU24" s="399"/>
      <c r="AV24" s="399"/>
      <c r="AW24" s="399"/>
      <c r="AX24" s="399"/>
      <c r="AY24" s="399"/>
      <c r="AZ24" s="397">
        <v>4217</v>
      </c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</row>
    <row r="25" spans="3:62" ht="13.5">
      <c r="C25" s="364" t="s">
        <v>148</v>
      </c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23"/>
      <c r="V25" s="398">
        <v>8523116</v>
      </c>
      <c r="W25" s="398"/>
      <c r="X25" s="398"/>
      <c r="Y25" s="398"/>
      <c r="Z25" s="398"/>
      <c r="AA25" s="398"/>
      <c r="AB25" s="398"/>
      <c r="AC25" s="398"/>
      <c r="AD25" s="398"/>
      <c r="AE25" s="398"/>
      <c r="AF25" s="397">
        <v>8639122</v>
      </c>
      <c r="AG25" s="397"/>
      <c r="AH25" s="397"/>
      <c r="AI25" s="397"/>
      <c r="AJ25" s="397"/>
      <c r="AK25" s="397"/>
      <c r="AL25" s="397"/>
      <c r="AM25" s="397"/>
      <c r="AN25" s="397"/>
      <c r="AO25" s="397"/>
      <c r="AP25" s="398">
        <v>8442836</v>
      </c>
      <c r="AQ25" s="398"/>
      <c r="AR25" s="398"/>
      <c r="AS25" s="398"/>
      <c r="AT25" s="398"/>
      <c r="AU25" s="398"/>
      <c r="AV25" s="398"/>
      <c r="AW25" s="398"/>
      <c r="AX25" s="398"/>
      <c r="AY25" s="398"/>
      <c r="AZ25" s="397">
        <v>8558817</v>
      </c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</row>
    <row r="26" spans="2:21" ht="13.5"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1"/>
    </row>
    <row r="27" spans="2:62" ht="13.5">
      <c r="B27" s="230"/>
      <c r="C27" s="364" t="s">
        <v>141</v>
      </c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23"/>
      <c r="V27" s="398">
        <v>3483765</v>
      </c>
      <c r="W27" s="398"/>
      <c r="X27" s="398"/>
      <c r="Y27" s="398"/>
      <c r="Z27" s="398"/>
      <c r="AA27" s="398"/>
      <c r="AB27" s="398"/>
      <c r="AC27" s="398"/>
      <c r="AD27" s="398"/>
      <c r="AE27" s="398"/>
      <c r="AF27" s="397">
        <v>3689371</v>
      </c>
      <c r="AG27" s="397"/>
      <c r="AH27" s="397"/>
      <c r="AI27" s="397"/>
      <c r="AJ27" s="397"/>
      <c r="AK27" s="397"/>
      <c r="AL27" s="397"/>
      <c r="AM27" s="397"/>
      <c r="AN27" s="397"/>
      <c r="AO27" s="397"/>
      <c r="AP27" s="398">
        <v>1192322</v>
      </c>
      <c r="AQ27" s="398"/>
      <c r="AR27" s="398"/>
      <c r="AS27" s="398"/>
      <c r="AT27" s="398"/>
      <c r="AU27" s="398"/>
      <c r="AV27" s="398"/>
      <c r="AW27" s="398"/>
      <c r="AX27" s="398"/>
      <c r="AY27" s="398"/>
      <c r="AZ27" s="397">
        <v>1259449</v>
      </c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</row>
    <row r="28" spans="2:62" ht="13.5">
      <c r="B28" s="23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32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</row>
    <row r="29" spans="3:6" ht="12.75" customHeight="1">
      <c r="C29" s="395" t="s">
        <v>6</v>
      </c>
      <c r="D29" s="395"/>
      <c r="E29" t="s">
        <v>396</v>
      </c>
      <c r="F29" s="244" t="s">
        <v>408</v>
      </c>
    </row>
    <row r="30" spans="2:6" ht="12.75" customHeight="1">
      <c r="B30" s="390" t="s">
        <v>3</v>
      </c>
      <c r="C30" s="390"/>
      <c r="D30" s="390"/>
      <c r="E30" t="s">
        <v>7</v>
      </c>
      <c r="F30" s="244" t="s">
        <v>149</v>
      </c>
    </row>
    <row r="33" spans="2:62" ht="18" customHeight="1">
      <c r="B33" s="400" t="s">
        <v>397</v>
      </c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0"/>
      <c r="BE33" s="400"/>
      <c r="BF33" s="400"/>
      <c r="BG33" s="400"/>
      <c r="BH33" s="400"/>
      <c r="BI33" s="400"/>
      <c r="BJ33" s="400"/>
    </row>
    <row r="34" ht="12.75" customHeight="1">
      <c r="BJ34" s="225" t="s">
        <v>191</v>
      </c>
    </row>
    <row r="35" spans="2:62" ht="19.5" customHeight="1">
      <c r="B35" s="354" t="s">
        <v>142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5"/>
      <c r="V35" s="349" t="s">
        <v>400</v>
      </c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8"/>
      <c r="AP35" s="349" t="s">
        <v>401</v>
      </c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</row>
    <row r="36" spans="2:62" ht="19.5" customHeight="1"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4"/>
      <c r="V36" s="338" t="s">
        <v>249</v>
      </c>
      <c r="W36" s="339"/>
      <c r="X36" s="339"/>
      <c r="Y36" s="339"/>
      <c r="Z36" s="339"/>
      <c r="AA36" s="339"/>
      <c r="AB36" s="339"/>
      <c r="AC36" s="339"/>
      <c r="AD36" s="339"/>
      <c r="AE36" s="340"/>
      <c r="AF36" s="401" t="s">
        <v>285</v>
      </c>
      <c r="AG36" s="401"/>
      <c r="AH36" s="401"/>
      <c r="AI36" s="401"/>
      <c r="AJ36" s="401"/>
      <c r="AK36" s="401"/>
      <c r="AL36" s="401"/>
      <c r="AM36" s="401"/>
      <c r="AN36" s="401"/>
      <c r="AO36" s="402"/>
      <c r="AP36" s="338" t="s">
        <v>249</v>
      </c>
      <c r="AQ36" s="339"/>
      <c r="AR36" s="339"/>
      <c r="AS36" s="339"/>
      <c r="AT36" s="339"/>
      <c r="AU36" s="339"/>
      <c r="AV36" s="339"/>
      <c r="AW36" s="339"/>
      <c r="AX36" s="339"/>
      <c r="AY36" s="340"/>
      <c r="AZ36" s="403" t="s">
        <v>399</v>
      </c>
      <c r="BA36" s="403"/>
      <c r="BB36" s="403"/>
      <c r="BC36" s="403"/>
      <c r="BD36" s="403"/>
      <c r="BE36" s="403"/>
      <c r="BF36" s="403"/>
      <c r="BG36" s="403"/>
      <c r="BH36" s="403"/>
      <c r="BI36" s="403"/>
      <c r="BJ36" s="403"/>
    </row>
    <row r="37" spans="2:21" ht="13.5"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9"/>
    </row>
    <row r="38" spans="3:62" ht="13.5">
      <c r="C38" s="364" t="s">
        <v>13</v>
      </c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23"/>
      <c r="V38" s="398">
        <v>157739031</v>
      </c>
      <c r="W38" s="398"/>
      <c r="X38" s="398"/>
      <c r="Y38" s="398"/>
      <c r="Z38" s="398"/>
      <c r="AA38" s="398"/>
      <c r="AB38" s="398"/>
      <c r="AC38" s="398"/>
      <c r="AD38" s="398"/>
      <c r="AE38" s="398"/>
      <c r="AF38" s="397">
        <v>144475869</v>
      </c>
      <c r="AG38" s="397"/>
      <c r="AH38" s="397"/>
      <c r="AI38" s="397"/>
      <c r="AJ38" s="397"/>
      <c r="AK38" s="397"/>
      <c r="AL38" s="397"/>
      <c r="AM38" s="397"/>
      <c r="AN38" s="397"/>
      <c r="AO38" s="397"/>
      <c r="AP38" s="398">
        <v>142489295</v>
      </c>
      <c r="AQ38" s="398"/>
      <c r="AR38" s="398"/>
      <c r="AS38" s="398"/>
      <c r="AT38" s="398"/>
      <c r="AU38" s="398"/>
      <c r="AV38" s="398"/>
      <c r="AW38" s="398"/>
      <c r="AX38" s="398"/>
      <c r="AY38" s="398"/>
      <c r="AZ38" s="397">
        <v>131341582</v>
      </c>
      <c r="BA38" s="397"/>
      <c r="BB38" s="397"/>
      <c r="BC38" s="397"/>
      <c r="BD38" s="397"/>
      <c r="BE38" s="397"/>
      <c r="BF38" s="397"/>
      <c r="BG38" s="397"/>
      <c r="BH38" s="397"/>
      <c r="BI38" s="397"/>
      <c r="BJ38" s="397"/>
    </row>
    <row r="39" spans="2:21" ht="13.5"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1"/>
    </row>
    <row r="40" spans="3:62" ht="13.5">
      <c r="C40" s="364" t="s">
        <v>402</v>
      </c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23"/>
      <c r="V40" s="398">
        <v>34477039</v>
      </c>
      <c r="W40" s="398"/>
      <c r="X40" s="398"/>
      <c r="Y40" s="398"/>
      <c r="Z40" s="398"/>
      <c r="AA40" s="398"/>
      <c r="AB40" s="398"/>
      <c r="AC40" s="398"/>
      <c r="AD40" s="398"/>
      <c r="AE40" s="398"/>
      <c r="AF40" s="397">
        <v>31229851</v>
      </c>
      <c r="AG40" s="397"/>
      <c r="AH40" s="397"/>
      <c r="AI40" s="397"/>
      <c r="AJ40" s="397"/>
      <c r="AK40" s="397"/>
      <c r="AL40" s="397"/>
      <c r="AM40" s="397"/>
      <c r="AN40" s="397"/>
      <c r="AO40" s="397"/>
      <c r="AP40" s="398">
        <v>32513892</v>
      </c>
      <c r="AQ40" s="398"/>
      <c r="AR40" s="398"/>
      <c r="AS40" s="398"/>
      <c r="AT40" s="398"/>
      <c r="AU40" s="398"/>
      <c r="AV40" s="398"/>
      <c r="AW40" s="398"/>
      <c r="AX40" s="398"/>
      <c r="AY40" s="398"/>
      <c r="AZ40" s="397">
        <v>29312867</v>
      </c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</row>
    <row r="41" spans="3:62" ht="13.5">
      <c r="C41" s="364" t="s">
        <v>403</v>
      </c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23"/>
      <c r="V41" s="398">
        <v>34878436</v>
      </c>
      <c r="W41" s="398"/>
      <c r="X41" s="398"/>
      <c r="Y41" s="398"/>
      <c r="Z41" s="398"/>
      <c r="AA41" s="398"/>
      <c r="AB41" s="398"/>
      <c r="AC41" s="398"/>
      <c r="AD41" s="398"/>
      <c r="AE41" s="398"/>
      <c r="AF41" s="397">
        <v>30904615</v>
      </c>
      <c r="AG41" s="397"/>
      <c r="AH41" s="397"/>
      <c r="AI41" s="397"/>
      <c r="AJ41" s="397"/>
      <c r="AK41" s="397"/>
      <c r="AL41" s="397"/>
      <c r="AM41" s="397"/>
      <c r="AN41" s="397"/>
      <c r="AO41" s="397"/>
      <c r="AP41" s="398">
        <v>32063951</v>
      </c>
      <c r="AQ41" s="398"/>
      <c r="AR41" s="398"/>
      <c r="AS41" s="398"/>
      <c r="AT41" s="398"/>
      <c r="AU41" s="398"/>
      <c r="AV41" s="398"/>
      <c r="AW41" s="398"/>
      <c r="AX41" s="398"/>
      <c r="AY41" s="398"/>
      <c r="AZ41" s="397">
        <v>28134515</v>
      </c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</row>
    <row r="42" spans="3:62" ht="13.5">
      <c r="C42" s="364" t="s">
        <v>404</v>
      </c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23"/>
      <c r="V42" s="398">
        <v>19782531</v>
      </c>
      <c r="W42" s="398"/>
      <c r="X42" s="398"/>
      <c r="Y42" s="398"/>
      <c r="Z42" s="398"/>
      <c r="AA42" s="398"/>
      <c r="AB42" s="398"/>
      <c r="AC42" s="398"/>
      <c r="AD42" s="398"/>
      <c r="AE42" s="398"/>
      <c r="AF42" s="397">
        <v>21099520</v>
      </c>
      <c r="AG42" s="397"/>
      <c r="AH42" s="397"/>
      <c r="AI42" s="397"/>
      <c r="AJ42" s="397"/>
      <c r="AK42" s="397"/>
      <c r="AL42" s="397"/>
      <c r="AM42" s="397"/>
      <c r="AN42" s="397"/>
      <c r="AO42" s="397"/>
      <c r="AP42" s="398">
        <v>19307089</v>
      </c>
      <c r="AQ42" s="398"/>
      <c r="AR42" s="398"/>
      <c r="AS42" s="398"/>
      <c r="AT42" s="398"/>
      <c r="AU42" s="398"/>
      <c r="AV42" s="398"/>
      <c r="AW42" s="398"/>
      <c r="AX42" s="398"/>
      <c r="AY42" s="398"/>
      <c r="AZ42" s="397">
        <v>20716234</v>
      </c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</row>
    <row r="43" spans="3:62" ht="13.5">
      <c r="C43" s="364" t="s">
        <v>250</v>
      </c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23"/>
      <c r="V43" s="398">
        <v>34818293</v>
      </c>
      <c r="W43" s="398"/>
      <c r="X43" s="398"/>
      <c r="Y43" s="398"/>
      <c r="Z43" s="398"/>
      <c r="AA43" s="398"/>
      <c r="AB43" s="398"/>
      <c r="AC43" s="398"/>
      <c r="AD43" s="398"/>
      <c r="AE43" s="398"/>
      <c r="AF43" s="397">
        <v>29254741</v>
      </c>
      <c r="AG43" s="397"/>
      <c r="AH43" s="397"/>
      <c r="AI43" s="397"/>
      <c r="AJ43" s="397"/>
      <c r="AK43" s="397"/>
      <c r="AL43" s="397"/>
      <c r="AM43" s="397"/>
      <c r="AN43" s="397"/>
      <c r="AO43" s="397"/>
      <c r="AP43" s="398">
        <v>28302917</v>
      </c>
      <c r="AQ43" s="398"/>
      <c r="AR43" s="398"/>
      <c r="AS43" s="398"/>
      <c r="AT43" s="398"/>
      <c r="AU43" s="398"/>
      <c r="AV43" s="398"/>
      <c r="AW43" s="398"/>
      <c r="AX43" s="398"/>
      <c r="AY43" s="398"/>
      <c r="AZ43" s="397">
        <v>24531360</v>
      </c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</row>
    <row r="44" spans="3:62" ht="13.5">
      <c r="C44" s="364" t="s">
        <v>290</v>
      </c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23"/>
      <c r="V44" s="398">
        <v>142270</v>
      </c>
      <c r="W44" s="398"/>
      <c r="X44" s="398"/>
      <c r="Y44" s="398"/>
      <c r="Z44" s="398"/>
      <c r="AA44" s="398"/>
      <c r="AB44" s="398"/>
      <c r="AC44" s="398"/>
      <c r="AD44" s="398"/>
      <c r="AE44" s="398"/>
      <c r="AF44" s="397">
        <v>106963</v>
      </c>
      <c r="AG44" s="397"/>
      <c r="AH44" s="397"/>
      <c r="AI44" s="397"/>
      <c r="AJ44" s="397"/>
      <c r="AK44" s="397"/>
      <c r="AL44" s="397"/>
      <c r="AM44" s="397"/>
      <c r="AN44" s="397"/>
      <c r="AO44" s="397"/>
      <c r="AP44" s="398">
        <v>9331</v>
      </c>
      <c r="AQ44" s="398"/>
      <c r="AR44" s="398"/>
      <c r="AS44" s="398"/>
      <c r="AT44" s="398"/>
      <c r="AU44" s="398"/>
      <c r="AV44" s="398"/>
      <c r="AW44" s="398"/>
      <c r="AX44" s="398"/>
      <c r="AY44" s="398"/>
      <c r="AZ44" s="397">
        <v>2761</v>
      </c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</row>
    <row r="45" spans="3:62" ht="13.5">
      <c r="C45" s="364" t="s">
        <v>150</v>
      </c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23"/>
      <c r="V45" s="398">
        <v>33110568</v>
      </c>
      <c r="W45" s="398"/>
      <c r="X45" s="398"/>
      <c r="Y45" s="398"/>
      <c r="Z45" s="398"/>
      <c r="AA45" s="398"/>
      <c r="AB45" s="398"/>
      <c r="AC45" s="398"/>
      <c r="AD45" s="398"/>
      <c r="AE45" s="398"/>
      <c r="AF45" s="397">
        <v>31436697</v>
      </c>
      <c r="AG45" s="397"/>
      <c r="AH45" s="397"/>
      <c r="AI45" s="397"/>
      <c r="AJ45" s="397"/>
      <c r="AK45" s="397"/>
      <c r="AL45" s="397"/>
      <c r="AM45" s="397"/>
      <c r="AN45" s="397"/>
      <c r="AO45" s="397"/>
      <c r="AP45" s="398">
        <v>29782982</v>
      </c>
      <c r="AQ45" s="398"/>
      <c r="AR45" s="398"/>
      <c r="AS45" s="398"/>
      <c r="AT45" s="398"/>
      <c r="AU45" s="398"/>
      <c r="AV45" s="398"/>
      <c r="AW45" s="398"/>
      <c r="AX45" s="398"/>
      <c r="AY45" s="398"/>
      <c r="AZ45" s="397">
        <v>28220060</v>
      </c>
      <c r="BA45" s="397"/>
      <c r="BB45" s="397"/>
      <c r="BC45" s="397"/>
      <c r="BD45" s="397"/>
      <c r="BE45" s="397"/>
      <c r="BF45" s="397"/>
      <c r="BG45" s="397"/>
      <c r="BH45" s="397"/>
      <c r="BI45" s="397"/>
      <c r="BJ45" s="397"/>
    </row>
    <row r="46" spans="3:62" ht="13.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23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</row>
    <row r="47" spans="3:62" ht="13.5">
      <c r="C47" s="364" t="s">
        <v>291</v>
      </c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23"/>
      <c r="V47" s="399">
        <v>0</v>
      </c>
      <c r="W47" s="399"/>
      <c r="X47" s="399"/>
      <c r="Y47" s="399"/>
      <c r="Z47" s="399"/>
      <c r="AA47" s="399"/>
      <c r="AB47" s="399"/>
      <c r="AC47" s="399"/>
      <c r="AD47" s="399"/>
      <c r="AE47" s="399"/>
      <c r="AF47" s="399">
        <v>0</v>
      </c>
      <c r="AG47" s="399"/>
      <c r="AH47" s="399"/>
      <c r="AI47" s="399"/>
      <c r="AJ47" s="399"/>
      <c r="AK47" s="399"/>
      <c r="AL47" s="399"/>
      <c r="AM47" s="399"/>
      <c r="AN47" s="399"/>
      <c r="AO47" s="399"/>
      <c r="AP47" s="399">
        <v>0</v>
      </c>
      <c r="AQ47" s="399"/>
      <c r="AR47" s="399"/>
      <c r="AS47" s="399"/>
      <c r="AT47" s="399"/>
      <c r="AU47" s="399"/>
      <c r="AV47" s="399"/>
      <c r="AW47" s="399"/>
      <c r="AX47" s="399"/>
      <c r="AY47" s="399"/>
      <c r="AZ47" s="397">
        <v>0</v>
      </c>
      <c r="BA47" s="397"/>
      <c r="BB47" s="397"/>
      <c r="BC47" s="397"/>
      <c r="BD47" s="397"/>
      <c r="BE47" s="397"/>
      <c r="BF47" s="397"/>
      <c r="BG47" s="397"/>
      <c r="BH47" s="397"/>
      <c r="BI47" s="397"/>
      <c r="BJ47" s="397"/>
    </row>
    <row r="48" spans="3:62" ht="13.5">
      <c r="C48" s="364" t="s">
        <v>292</v>
      </c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23"/>
      <c r="V48" s="399">
        <v>0</v>
      </c>
      <c r="W48" s="399"/>
      <c r="X48" s="399"/>
      <c r="Y48" s="399"/>
      <c r="Z48" s="399"/>
      <c r="AA48" s="399"/>
      <c r="AB48" s="399"/>
      <c r="AC48" s="399"/>
      <c r="AD48" s="399"/>
      <c r="AE48" s="399"/>
      <c r="AF48" s="399">
        <v>0</v>
      </c>
      <c r="AG48" s="399"/>
      <c r="AH48" s="399"/>
      <c r="AI48" s="399"/>
      <c r="AJ48" s="399"/>
      <c r="AK48" s="399"/>
      <c r="AL48" s="399"/>
      <c r="AM48" s="399"/>
      <c r="AN48" s="399"/>
      <c r="AO48" s="399"/>
      <c r="AP48" s="399">
        <v>0</v>
      </c>
      <c r="AQ48" s="399"/>
      <c r="AR48" s="399"/>
      <c r="AS48" s="399"/>
      <c r="AT48" s="399"/>
      <c r="AU48" s="399"/>
      <c r="AV48" s="399"/>
      <c r="AW48" s="399"/>
      <c r="AX48" s="399"/>
      <c r="AY48" s="399"/>
      <c r="AZ48" s="397">
        <v>0</v>
      </c>
      <c r="BA48" s="397"/>
      <c r="BB48" s="397"/>
      <c r="BC48" s="397"/>
      <c r="BD48" s="397"/>
      <c r="BE48" s="397"/>
      <c r="BF48" s="397"/>
      <c r="BG48" s="397"/>
      <c r="BH48" s="397"/>
      <c r="BI48" s="397"/>
      <c r="BJ48" s="397"/>
    </row>
    <row r="49" spans="3:62" ht="13.5">
      <c r="C49" s="364" t="s">
        <v>405</v>
      </c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23"/>
      <c r="V49" s="399">
        <v>0</v>
      </c>
      <c r="W49" s="399"/>
      <c r="X49" s="399"/>
      <c r="Y49" s="399"/>
      <c r="Z49" s="399"/>
      <c r="AA49" s="399"/>
      <c r="AB49" s="399"/>
      <c r="AC49" s="399"/>
      <c r="AD49" s="399"/>
      <c r="AE49" s="399"/>
      <c r="AF49" s="399">
        <v>0</v>
      </c>
      <c r="AG49" s="399"/>
      <c r="AH49" s="399"/>
      <c r="AI49" s="399"/>
      <c r="AJ49" s="399"/>
      <c r="AK49" s="399"/>
      <c r="AL49" s="399"/>
      <c r="AM49" s="399"/>
      <c r="AN49" s="399"/>
      <c r="AO49" s="399"/>
      <c r="AP49" s="399">
        <v>0</v>
      </c>
      <c r="AQ49" s="399"/>
      <c r="AR49" s="399"/>
      <c r="AS49" s="399"/>
      <c r="AT49" s="399"/>
      <c r="AU49" s="399"/>
      <c r="AV49" s="399"/>
      <c r="AW49" s="399"/>
      <c r="AX49" s="399"/>
      <c r="AY49" s="399"/>
      <c r="AZ49" s="397">
        <v>0</v>
      </c>
      <c r="BA49" s="397"/>
      <c r="BB49" s="397"/>
      <c r="BC49" s="397"/>
      <c r="BD49" s="397"/>
      <c r="BE49" s="397"/>
      <c r="BF49" s="397"/>
      <c r="BG49" s="397"/>
      <c r="BH49" s="397"/>
      <c r="BI49" s="397"/>
      <c r="BJ49" s="397"/>
    </row>
    <row r="50" spans="2:62" ht="13.5">
      <c r="B50" s="230"/>
      <c r="C50" s="364" t="s">
        <v>151</v>
      </c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231"/>
      <c r="V50" s="398">
        <v>529895</v>
      </c>
      <c r="W50" s="398"/>
      <c r="X50" s="398"/>
      <c r="Y50" s="398"/>
      <c r="Z50" s="398"/>
      <c r="AA50" s="398"/>
      <c r="AB50" s="398"/>
      <c r="AC50" s="398"/>
      <c r="AD50" s="398"/>
      <c r="AE50" s="398"/>
      <c r="AF50" s="397">
        <v>443482</v>
      </c>
      <c r="AG50" s="397"/>
      <c r="AH50" s="397"/>
      <c r="AI50" s="397"/>
      <c r="AJ50" s="397"/>
      <c r="AK50" s="397"/>
      <c r="AL50" s="397"/>
      <c r="AM50" s="397"/>
      <c r="AN50" s="397"/>
      <c r="AO50" s="397"/>
      <c r="AP50" s="398">
        <v>509133</v>
      </c>
      <c r="AQ50" s="398"/>
      <c r="AR50" s="398"/>
      <c r="AS50" s="398"/>
      <c r="AT50" s="398"/>
      <c r="AU50" s="398"/>
      <c r="AV50" s="398"/>
      <c r="AW50" s="398"/>
      <c r="AX50" s="398"/>
      <c r="AY50" s="398"/>
      <c r="AZ50" s="397">
        <v>423785</v>
      </c>
      <c r="BA50" s="397"/>
      <c r="BB50" s="397"/>
      <c r="BC50" s="397"/>
      <c r="BD50" s="397"/>
      <c r="BE50" s="397"/>
      <c r="BF50" s="397"/>
      <c r="BG50" s="397"/>
      <c r="BH50" s="397"/>
      <c r="BI50" s="397"/>
      <c r="BJ50" s="397"/>
    </row>
    <row r="51" spans="3:62" s="232" customFormat="1" ht="13.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235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</row>
    <row r="52" spans="3:8" ht="13.5">
      <c r="C52" s="395" t="s">
        <v>6</v>
      </c>
      <c r="D52" s="395"/>
      <c r="E52" t="s">
        <v>396</v>
      </c>
      <c r="F52" s="396" t="s">
        <v>202</v>
      </c>
      <c r="G52" s="396"/>
      <c r="H52" s="244" t="s">
        <v>251</v>
      </c>
    </row>
    <row r="53" spans="6:8" ht="13.5">
      <c r="F53" s="396" t="s">
        <v>299</v>
      </c>
      <c r="G53" s="396"/>
      <c r="H53" s="244" t="s">
        <v>406</v>
      </c>
    </row>
    <row r="54" ht="13.5">
      <c r="H54" s="244" t="s">
        <v>407</v>
      </c>
    </row>
    <row r="55" spans="2:6" ht="13.5">
      <c r="B55" s="390" t="s">
        <v>3</v>
      </c>
      <c r="C55" s="390"/>
      <c r="D55" s="390"/>
      <c r="E55" t="s">
        <v>396</v>
      </c>
      <c r="F55" s="244" t="s">
        <v>248</v>
      </c>
    </row>
  </sheetData>
  <sheetProtection/>
  <mergeCells count="157">
    <mergeCell ref="V11:AE11"/>
    <mergeCell ref="V12:AE12"/>
    <mergeCell ref="C25:T25"/>
    <mergeCell ref="C27:T27"/>
    <mergeCell ref="B3:BJ3"/>
    <mergeCell ref="B5:U6"/>
    <mergeCell ref="V6:AE6"/>
    <mergeCell ref="AF6:AO6"/>
    <mergeCell ref="AP6:AY6"/>
    <mergeCell ref="AZ6:BJ6"/>
    <mergeCell ref="V5:AO5"/>
    <mergeCell ref="AP5:BJ5"/>
    <mergeCell ref="V18:AE18"/>
    <mergeCell ref="V19:AE19"/>
    <mergeCell ref="C23:T23"/>
    <mergeCell ref="C24:T24"/>
    <mergeCell ref="C19:T19"/>
    <mergeCell ref="C20:T20"/>
    <mergeCell ref="C22:T22"/>
    <mergeCell ref="AP25:AY25"/>
    <mergeCell ref="AP27:AY27"/>
    <mergeCell ref="AP18:AY18"/>
    <mergeCell ref="AP19:AY19"/>
    <mergeCell ref="AP23:AY23"/>
    <mergeCell ref="AP24:AY24"/>
    <mergeCell ref="AP20:AY20"/>
    <mergeCell ref="AP22:AY22"/>
    <mergeCell ref="V16:AE16"/>
    <mergeCell ref="V17:AE17"/>
    <mergeCell ref="AP8:AY8"/>
    <mergeCell ref="AP10:AY10"/>
    <mergeCell ref="AP11:AY11"/>
    <mergeCell ref="AP12:AY12"/>
    <mergeCell ref="V13:AE13"/>
    <mergeCell ref="V14:AE14"/>
    <mergeCell ref="V8:AE8"/>
    <mergeCell ref="V10:AE10"/>
    <mergeCell ref="V25:AE25"/>
    <mergeCell ref="V27:AE27"/>
    <mergeCell ref="V20:AE20"/>
    <mergeCell ref="V22:AE22"/>
    <mergeCell ref="V23:AE23"/>
    <mergeCell ref="V24:AE24"/>
    <mergeCell ref="AP13:AY13"/>
    <mergeCell ref="AP14:AY14"/>
    <mergeCell ref="AP16:AY16"/>
    <mergeCell ref="AP17:AY17"/>
    <mergeCell ref="AF11:AO11"/>
    <mergeCell ref="AF12:AO12"/>
    <mergeCell ref="AF24:AO24"/>
    <mergeCell ref="AF25:AO25"/>
    <mergeCell ref="AF27:AO27"/>
    <mergeCell ref="AF18:AO18"/>
    <mergeCell ref="AF19:AO19"/>
    <mergeCell ref="AF20:AO20"/>
    <mergeCell ref="AF22:AO22"/>
    <mergeCell ref="AF23:AO23"/>
    <mergeCell ref="AF13:AO13"/>
    <mergeCell ref="AF14:AO14"/>
    <mergeCell ref="AF16:AO16"/>
    <mergeCell ref="AF17:AO17"/>
    <mergeCell ref="AF8:AO8"/>
    <mergeCell ref="AF10:AO10"/>
    <mergeCell ref="AZ12:BJ12"/>
    <mergeCell ref="AZ13:BJ13"/>
    <mergeCell ref="AZ14:BJ14"/>
    <mergeCell ref="AZ16:BJ16"/>
    <mergeCell ref="AZ8:BJ8"/>
    <mergeCell ref="AZ10:BJ10"/>
    <mergeCell ref="AZ11:BJ11"/>
    <mergeCell ref="AZ22:BJ22"/>
    <mergeCell ref="AZ23:BJ23"/>
    <mergeCell ref="AZ24:BJ24"/>
    <mergeCell ref="AZ25:BJ25"/>
    <mergeCell ref="AZ17:BJ17"/>
    <mergeCell ref="AZ18:BJ18"/>
    <mergeCell ref="AZ19:BJ19"/>
    <mergeCell ref="AZ20:BJ20"/>
    <mergeCell ref="AZ27:BJ27"/>
    <mergeCell ref="C8:T8"/>
    <mergeCell ref="C10:T10"/>
    <mergeCell ref="C11:T11"/>
    <mergeCell ref="C12:T12"/>
    <mergeCell ref="C13:T13"/>
    <mergeCell ref="C14:T14"/>
    <mergeCell ref="C16:T16"/>
    <mergeCell ref="C17:T17"/>
    <mergeCell ref="C18:T18"/>
    <mergeCell ref="C29:D29"/>
    <mergeCell ref="B30:D30"/>
    <mergeCell ref="B33:BJ33"/>
    <mergeCell ref="B35:U36"/>
    <mergeCell ref="V35:AO35"/>
    <mergeCell ref="AP35:BJ35"/>
    <mergeCell ref="V36:AE36"/>
    <mergeCell ref="AF36:AO36"/>
    <mergeCell ref="AP36:AY36"/>
    <mergeCell ref="AZ36:BJ36"/>
    <mergeCell ref="AZ38:BJ38"/>
    <mergeCell ref="C40:T40"/>
    <mergeCell ref="V40:AE40"/>
    <mergeCell ref="AF40:AO40"/>
    <mergeCell ref="AP40:AY40"/>
    <mergeCell ref="AZ40:BJ40"/>
    <mergeCell ref="C38:T38"/>
    <mergeCell ref="V38:AE38"/>
    <mergeCell ref="AF38:AO38"/>
    <mergeCell ref="AP38:AY38"/>
    <mergeCell ref="AZ41:BJ41"/>
    <mergeCell ref="C42:T42"/>
    <mergeCell ref="V42:AE42"/>
    <mergeCell ref="AF42:AO42"/>
    <mergeCell ref="AP42:AY42"/>
    <mergeCell ref="AZ42:BJ42"/>
    <mergeCell ref="C41:T41"/>
    <mergeCell ref="V41:AE41"/>
    <mergeCell ref="AF41:AO41"/>
    <mergeCell ref="AP41:AY41"/>
    <mergeCell ref="AZ43:BJ43"/>
    <mergeCell ref="C44:T44"/>
    <mergeCell ref="V44:AE44"/>
    <mergeCell ref="AF44:AO44"/>
    <mergeCell ref="AP44:AY44"/>
    <mergeCell ref="AZ44:BJ44"/>
    <mergeCell ref="C43:T43"/>
    <mergeCell ref="V43:AE43"/>
    <mergeCell ref="AF43:AO43"/>
    <mergeCell ref="AP43:AY43"/>
    <mergeCell ref="C47:T47"/>
    <mergeCell ref="V47:AE47"/>
    <mergeCell ref="AF47:AO47"/>
    <mergeCell ref="AP47:AY47"/>
    <mergeCell ref="AZ45:BJ45"/>
    <mergeCell ref="C45:T45"/>
    <mergeCell ref="V45:AE45"/>
    <mergeCell ref="AF45:AO45"/>
    <mergeCell ref="AP45:AY45"/>
    <mergeCell ref="C49:T49"/>
    <mergeCell ref="V49:AE49"/>
    <mergeCell ref="AF49:AO49"/>
    <mergeCell ref="AP49:AY49"/>
    <mergeCell ref="AZ47:BJ47"/>
    <mergeCell ref="C48:T48"/>
    <mergeCell ref="V48:AE48"/>
    <mergeCell ref="AF48:AO48"/>
    <mergeCell ref="AP48:AY48"/>
    <mergeCell ref="AZ48:BJ48"/>
    <mergeCell ref="B55:D55"/>
    <mergeCell ref="C52:D52"/>
    <mergeCell ref="F52:G52"/>
    <mergeCell ref="F53:G53"/>
    <mergeCell ref="AZ49:BJ49"/>
    <mergeCell ref="C50:T50"/>
    <mergeCell ref="V50:AE50"/>
    <mergeCell ref="AF50:AO50"/>
    <mergeCell ref="AP50:AY50"/>
    <mergeCell ref="AZ50:BJ50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72" t="s">
        <v>255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60"/>
  <sheetViews>
    <sheetView zoomScalePageLayoutView="0" workbookViewId="0" topLeftCell="A1">
      <selection activeCell="B3" sqref="B3:BJ3"/>
    </sheetView>
  </sheetViews>
  <sheetFormatPr defaultColWidth="9.00390625" defaultRowHeight="12" customHeight="1"/>
  <cols>
    <col min="1" max="1" width="1.00390625" style="45" customWidth="1"/>
    <col min="2" max="63" width="1.625" style="45" customWidth="1"/>
    <col min="64" max="65" width="11.375" style="45" bestFit="1" customWidth="1"/>
    <col min="66" max="16384" width="9.00390625" style="45" customWidth="1"/>
  </cols>
  <sheetData>
    <row r="1" spans="23:63" ht="10.5" customHeight="1">
      <c r="W1" s="81"/>
      <c r="X1" s="81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236" t="s">
        <v>308</v>
      </c>
    </row>
    <row r="2" ht="10.5" customHeight="1"/>
    <row r="3" spans="2:62" s="83" customFormat="1" ht="18" customHeight="1">
      <c r="B3" s="280" t="s">
        <v>306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</row>
    <row r="4" spans="2:62" ht="12.75" customHeight="1">
      <c r="B4" s="47"/>
      <c r="C4" s="84"/>
      <c r="D4" s="84"/>
      <c r="E4" s="84"/>
      <c r="F4" s="84"/>
      <c r="G4" s="85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86" t="s">
        <v>0</v>
      </c>
    </row>
    <row r="5" spans="2:62" ht="18" customHeight="1">
      <c r="B5" s="87"/>
      <c r="C5" s="87"/>
      <c r="D5" s="87"/>
      <c r="E5" s="88"/>
      <c r="F5" s="88"/>
      <c r="G5" s="88"/>
      <c r="H5" s="88"/>
      <c r="I5" s="88"/>
      <c r="J5" s="288" t="s">
        <v>154</v>
      </c>
      <c r="K5" s="288"/>
      <c r="L5" s="288"/>
      <c r="M5" s="288"/>
      <c r="N5" s="288"/>
      <c r="O5" s="288"/>
      <c r="P5" s="288"/>
      <c r="Q5" s="288" t="s">
        <v>1</v>
      </c>
      <c r="R5" s="288"/>
      <c r="S5" s="288"/>
      <c r="T5" s="288"/>
      <c r="U5" s="288"/>
      <c r="V5" s="288"/>
      <c r="W5" s="288"/>
      <c r="X5" s="288" t="s">
        <v>155</v>
      </c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9"/>
    </row>
    <row r="6" spans="2:62" ht="18" customHeight="1">
      <c r="B6" s="247" t="s">
        <v>138</v>
      </c>
      <c r="C6" s="247"/>
      <c r="D6" s="247"/>
      <c r="E6" s="247"/>
      <c r="F6" s="247"/>
      <c r="G6" s="247"/>
      <c r="H6" s="247"/>
      <c r="I6" s="247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85" t="s">
        <v>156</v>
      </c>
      <c r="Y6" s="285"/>
      <c r="Z6" s="285"/>
      <c r="AA6" s="285"/>
      <c r="AB6" s="285"/>
      <c r="AC6" s="285"/>
      <c r="AD6" s="285" t="s">
        <v>157</v>
      </c>
      <c r="AE6" s="285"/>
      <c r="AF6" s="285"/>
      <c r="AG6" s="285"/>
      <c r="AH6" s="285"/>
      <c r="AI6" s="285"/>
      <c r="AJ6" s="287" t="s">
        <v>220</v>
      </c>
      <c r="AK6" s="287"/>
      <c r="AL6" s="287"/>
      <c r="AM6" s="287"/>
      <c r="AN6" s="287"/>
      <c r="AO6" s="287"/>
      <c r="AP6" s="285" t="s">
        <v>158</v>
      </c>
      <c r="AQ6" s="285"/>
      <c r="AR6" s="285"/>
      <c r="AS6" s="285"/>
      <c r="AT6" s="285"/>
      <c r="AU6" s="285"/>
      <c r="AV6" s="286" t="s">
        <v>2</v>
      </c>
      <c r="AW6" s="286"/>
      <c r="AX6" s="286"/>
      <c r="AY6" s="286"/>
      <c r="AZ6" s="286"/>
      <c r="BA6" s="285" t="s">
        <v>159</v>
      </c>
      <c r="BB6" s="285"/>
      <c r="BC6" s="285"/>
      <c r="BD6" s="285"/>
      <c r="BE6" s="285"/>
      <c r="BF6" s="285" t="s">
        <v>160</v>
      </c>
      <c r="BG6" s="285"/>
      <c r="BH6" s="285"/>
      <c r="BI6" s="285"/>
      <c r="BJ6" s="290"/>
    </row>
    <row r="7" spans="2:62" ht="18" customHeight="1">
      <c r="B7" s="247"/>
      <c r="C7" s="247"/>
      <c r="D7" s="247"/>
      <c r="E7" s="247"/>
      <c r="F7" s="247"/>
      <c r="G7" s="247"/>
      <c r="H7" s="247"/>
      <c r="I7" s="247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7"/>
      <c r="AK7" s="287"/>
      <c r="AL7" s="287"/>
      <c r="AM7" s="287"/>
      <c r="AN7" s="287"/>
      <c r="AO7" s="287"/>
      <c r="AP7" s="285"/>
      <c r="AQ7" s="285"/>
      <c r="AR7" s="285"/>
      <c r="AS7" s="285"/>
      <c r="AT7" s="285"/>
      <c r="AU7" s="285"/>
      <c r="AV7" s="286"/>
      <c r="AW7" s="286"/>
      <c r="AX7" s="286"/>
      <c r="AY7" s="286"/>
      <c r="AZ7" s="286"/>
      <c r="BA7" s="285"/>
      <c r="BB7" s="285"/>
      <c r="BC7" s="285"/>
      <c r="BD7" s="285"/>
      <c r="BE7" s="285"/>
      <c r="BF7" s="285"/>
      <c r="BG7" s="285"/>
      <c r="BH7" s="285"/>
      <c r="BI7" s="285"/>
      <c r="BJ7" s="290"/>
    </row>
    <row r="8" spans="2:62" ht="18" customHeight="1">
      <c r="B8" s="95"/>
      <c r="C8" s="95"/>
      <c r="D8" s="95"/>
      <c r="E8" s="96"/>
      <c r="F8" s="96"/>
      <c r="G8" s="96"/>
      <c r="H8" s="96"/>
      <c r="I8" s="9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7"/>
      <c r="AK8" s="287"/>
      <c r="AL8" s="287"/>
      <c r="AM8" s="287"/>
      <c r="AN8" s="287"/>
      <c r="AO8" s="287"/>
      <c r="AP8" s="285"/>
      <c r="AQ8" s="285"/>
      <c r="AR8" s="285"/>
      <c r="AS8" s="285"/>
      <c r="AT8" s="285"/>
      <c r="AU8" s="285"/>
      <c r="AV8" s="286"/>
      <c r="AW8" s="286"/>
      <c r="AX8" s="286"/>
      <c r="AY8" s="286"/>
      <c r="AZ8" s="286"/>
      <c r="BA8" s="285"/>
      <c r="BB8" s="285"/>
      <c r="BC8" s="285"/>
      <c r="BD8" s="285"/>
      <c r="BE8" s="285"/>
      <c r="BF8" s="285"/>
      <c r="BG8" s="285"/>
      <c r="BH8" s="285"/>
      <c r="BI8" s="285"/>
      <c r="BJ8" s="290"/>
    </row>
    <row r="9" spans="2:19" ht="12.75" customHeight="1">
      <c r="B9" s="97"/>
      <c r="C9" s="97"/>
      <c r="D9" s="97"/>
      <c r="J9" s="98"/>
      <c r="K9" s="50"/>
      <c r="L9" s="99"/>
      <c r="M9" s="50"/>
      <c r="N9" s="50"/>
      <c r="O9" s="50"/>
      <c r="P9" s="50"/>
      <c r="Q9" s="50"/>
      <c r="R9" s="50"/>
      <c r="S9" s="50"/>
    </row>
    <row r="10" spans="2:62" ht="12.75" customHeight="1">
      <c r="B10" s="247" t="s">
        <v>176</v>
      </c>
      <c r="C10" s="247"/>
      <c r="D10" s="247"/>
      <c r="E10" s="249">
        <v>19</v>
      </c>
      <c r="F10" s="249"/>
      <c r="G10" s="246" t="s">
        <v>177</v>
      </c>
      <c r="H10" s="246"/>
      <c r="I10" s="246"/>
      <c r="J10" s="251">
        <f>SUM(Q10:BJ10)</f>
        <v>342387438</v>
      </c>
      <c r="K10" s="253"/>
      <c r="L10" s="253"/>
      <c r="M10" s="253"/>
      <c r="N10" s="253"/>
      <c r="O10" s="253"/>
      <c r="P10" s="253"/>
      <c r="Q10" s="265">
        <v>199299048</v>
      </c>
      <c r="R10" s="265"/>
      <c r="S10" s="265"/>
      <c r="T10" s="265"/>
      <c r="U10" s="265"/>
      <c r="V10" s="265"/>
      <c r="W10" s="265"/>
      <c r="X10" s="265">
        <v>66895830</v>
      </c>
      <c r="Y10" s="265"/>
      <c r="Z10" s="265"/>
      <c r="AA10" s="265"/>
      <c r="AB10" s="265"/>
      <c r="AC10" s="265"/>
      <c r="AD10" s="265">
        <v>30948011</v>
      </c>
      <c r="AE10" s="265"/>
      <c r="AF10" s="265"/>
      <c r="AG10" s="265"/>
      <c r="AH10" s="265"/>
      <c r="AI10" s="265"/>
      <c r="AJ10" s="265">
        <v>0</v>
      </c>
      <c r="AK10" s="265"/>
      <c r="AL10" s="265"/>
      <c r="AM10" s="265"/>
      <c r="AN10" s="265"/>
      <c r="AO10" s="265"/>
      <c r="AP10" s="265">
        <v>44335333</v>
      </c>
      <c r="AQ10" s="265"/>
      <c r="AR10" s="265"/>
      <c r="AS10" s="265"/>
      <c r="AT10" s="265"/>
      <c r="AU10" s="265"/>
      <c r="AV10" s="265">
        <v>86250</v>
      </c>
      <c r="AW10" s="265"/>
      <c r="AX10" s="265"/>
      <c r="AY10" s="265"/>
      <c r="AZ10" s="265"/>
      <c r="BA10" s="265">
        <v>510588</v>
      </c>
      <c r="BB10" s="265"/>
      <c r="BC10" s="265"/>
      <c r="BD10" s="265"/>
      <c r="BE10" s="265"/>
      <c r="BF10" s="253">
        <v>312378</v>
      </c>
      <c r="BG10" s="253"/>
      <c r="BH10" s="253"/>
      <c r="BI10" s="253"/>
      <c r="BJ10" s="253"/>
    </row>
    <row r="11" spans="2:62" ht="12.75" customHeight="1">
      <c r="B11" s="103"/>
      <c r="C11" s="103"/>
      <c r="D11" s="103"/>
      <c r="E11" s="103"/>
      <c r="F11" s="103"/>
      <c r="G11" s="103"/>
      <c r="H11" s="103"/>
      <c r="I11" s="103"/>
      <c r="J11" s="104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</row>
    <row r="12" spans="2:62" ht="12.75" customHeight="1">
      <c r="B12" s="97"/>
      <c r="C12" s="97"/>
      <c r="D12" s="97"/>
      <c r="E12" s="249">
        <v>20</v>
      </c>
      <c r="F12" s="249"/>
      <c r="H12" s="50"/>
      <c r="I12" s="50"/>
      <c r="J12" s="251">
        <f>SUM(Q12:BJ12)</f>
        <v>327793305</v>
      </c>
      <c r="K12" s="253"/>
      <c r="L12" s="253"/>
      <c r="M12" s="253"/>
      <c r="N12" s="253"/>
      <c r="O12" s="253"/>
      <c r="P12" s="253"/>
      <c r="Q12" s="265">
        <v>210884703</v>
      </c>
      <c r="R12" s="265"/>
      <c r="S12" s="265"/>
      <c r="T12" s="265"/>
      <c r="U12" s="265"/>
      <c r="V12" s="265"/>
      <c r="W12" s="265"/>
      <c r="X12" s="265">
        <v>68094327</v>
      </c>
      <c r="Y12" s="265"/>
      <c r="Z12" s="265"/>
      <c r="AA12" s="265"/>
      <c r="AB12" s="265"/>
      <c r="AC12" s="265"/>
      <c r="AD12" s="265">
        <v>32870272</v>
      </c>
      <c r="AE12" s="265"/>
      <c r="AF12" s="265"/>
      <c r="AG12" s="265"/>
      <c r="AH12" s="265"/>
      <c r="AI12" s="265"/>
      <c r="AJ12" s="265">
        <v>10054426</v>
      </c>
      <c r="AK12" s="265"/>
      <c r="AL12" s="265"/>
      <c r="AM12" s="265"/>
      <c r="AN12" s="265"/>
      <c r="AO12" s="265"/>
      <c r="AP12" s="265">
        <v>5062610</v>
      </c>
      <c r="AQ12" s="265"/>
      <c r="AR12" s="265"/>
      <c r="AS12" s="265"/>
      <c r="AT12" s="265"/>
      <c r="AU12" s="265"/>
      <c r="AV12" s="265">
        <v>86250</v>
      </c>
      <c r="AW12" s="265"/>
      <c r="AX12" s="265"/>
      <c r="AY12" s="265"/>
      <c r="AZ12" s="265"/>
      <c r="BA12" s="265">
        <v>518840</v>
      </c>
      <c r="BB12" s="265"/>
      <c r="BC12" s="265"/>
      <c r="BD12" s="265"/>
      <c r="BE12" s="265"/>
      <c r="BF12" s="253">
        <v>221877</v>
      </c>
      <c r="BG12" s="253"/>
      <c r="BH12" s="253"/>
      <c r="BI12" s="253"/>
      <c r="BJ12" s="253"/>
    </row>
    <row r="13" spans="2:62" ht="12.75" customHeight="1">
      <c r="B13" s="103"/>
      <c r="C13" s="103"/>
      <c r="D13" s="103"/>
      <c r="E13" s="103"/>
      <c r="F13" s="103"/>
      <c r="G13" s="103"/>
      <c r="H13" s="103"/>
      <c r="I13" s="103"/>
      <c r="J13" s="104"/>
      <c r="K13" s="105"/>
      <c r="L13" s="105"/>
      <c r="M13" s="105"/>
      <c r="N13" s="105"/>
      <c r="O13" s="105"/>
      <c r="P13" s="105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</row>
    <row r="14" spans="2:62" ht="12.75" customHeight="1">
      <c r="B14" s="97"/>
      <c r="C14" s="97"/>
      <c r="D14" s="97"/>
      <c r="E14" s="249">
        <v>21</v>
      </c>
      <c r="F14" s="249"/>
      <c r="H14" s="50"/>
      <c r="I14" s="50"/>
      <c r="J14" s="251">
        <f>SUM(Q14:BJ14)</f>
        <v>332825055</v>
      </c>
      <c r="K14" s="253"/>
      <c r="L14" s="253"/>
      <c r="M14" s="253"/>
      <c r="N14" s="253"/>
      <c r="O14" s="253"/>
      <c r="P14" s="253"/>
      <c r="Q14" s="265">
        <v>214338607</v>
      </c>
      <c r="R14" s="265"/>
      <c r="S14" s="265"/>
      <c r="T14" s="265"/>
      <c r="U14" s="265"/>
      <c r="V14" s="265"/>
      <c r="W14" s="265"/>
      <c r="X14" s="265">
        <v>72704868</v>
      </c>
      <c r="Y14" s="265"/>
      <c r="Z14" s="265"/>
      <c r="AA14" s="265"/>
      <c r="AB14" s="265"/>
      <c r="AC14" s="265"/>
      <c r="AD14" s="265">
        <v>33773731</v>
      </c>
      <c r="AE14" s="265"/>
      <c r="AF14" s="265"/>
      <c r="AG14" s="265"/>
      <c r="AH14" s="265"/>
      <c r="AI14" s="265"/>
      <c r="AJ14" s="265">
        <v>11216494</v>
      </c>
      <c r="AK14" s="265"/>
      <c r="AL14" s="265"/>
      <c r="AM14" s="265"/>
      <c r="AN14" s="265"/>
      <c r="AO14" s="265"/>
      <c r="AP14" s="265">
        <v>68646</v>
      </c>
      <c r="AQ14" s="265"/>
      <c r="AR14" s="265"/>
      <c r="AS14" s="265"/>
      <c r="AT14" s="265"/>
      <c r="AU14" s="265"/>
      <c r="AV14" s="265">
        <v>0</v>
      </c>
      <c r="AW14" s="265"/>
      <c r="AX14" s="265"/>
      <c r="AY14" s="265"/>
      <c r="AZ14" s="265"/>
      <c r="BA14" s="265">
        <v>507268</v>
      </c>
      <c r="BB14" s="265"/>
      <c r="BC14" s="265"/>
      <c r="BD14" s="265"/>
      <c r="BE14" s="265"/>
      <c r="BF14" s="253">
        <v>215441</v>
      </c>
      <c r="BG14" s="253"/>
      <c r="BH14" s="253"/>
      <c r="BI14" s="253"/>
      <c r="BJ14" s="253"/>
    </row>
    <row r="15" spans="2:62" s="106" customFormat="1" ht="12.75" customHeight="1">
      <c r="B15" s="97"/>
      <c r="C15" s="97"/>
      <c r="D15" s="97"/>
      <c r="E15" s="174"/>
      <c r="F15" s="174"/>
      <c r="G15" s="45"/>
      <c r="H15" s="50"/>
      <c r="I15" s="50"/>
      <c r="J15" s="91"/>
      <c r="K15" s="94"/>
      <c r="L15" s="94"/>
      <c r="M15" s="94"/>
      <c r="N15" s="94"/>
      <c r="O15" s="94"/>
      <c r="P15" s="9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94"/>
      <c r="BG15" s="94"/>
      <c r="BH15" s="94"/>
      <c r="BI15" s="94"/>
      <c r="BJ15" s="94"/>
    </row>
    <row r="16" spans="2:62" ht="12.75" customHeight="1">
      <c r="B16" s="97"/>
      <c r="C16" s="97"/>
      <c r="D16" s="97"/>
      <c r="E16" s="249">
        <v>22</v>
      </c>
      <c r="F16" s="249"/>
      <c r="H16" s="50"/>
      <c r="I16" s="50"/>
      <c r="J16" s="251">
        <f>SUM(Q16:BJ16)</f>
        <v>342257181</v>
      </c>
      <c r="K16" s="253"/>
      <c r="L16" s="253"/>
      <c r="M16" s="253"/>
      <c r="N16" s="253"/>
      <c r="O16" s="253"/>
      <c r="P16" s="253"/>
      <c r="Q16" s="260">
        <v>223149930</v>
      </c>
      <c r="R16" s="260"/>
      <c r="S16" s="260"/>
      <c r="T16" s="260"/>
      <c r="U16" s="260"/>
      <c r="V16" s="260"/>
      <c r="W16" s="260"/>
      <c r="X16" s="260">
        <v>70900625</v>
      </c>
      <c r="Y16" s="260"/>
      <c r="Z16" s="260"/>
      <c r="AA16" s="260"/>
      <c r="AB16" s="260"/>
      <c r="AC16" s="260"/>
      <c r="AD16" s="260">
        <v>34986083</v>
      </c>
      <c r="AE16" s="260"/>
      <c r="AF16" s="260"/>
      <c r="AG16" s="260"/>
      <c r="AH16" s="260"/>
      <c r="AI16" s="260"/>
      <c r="AJ16" s="260">
        <v>12496376</v>
      </c>
      <c r="AK16" s="260"/>
      <c r="AL16" s="260"/>
      <c r="AM16" s="260"/>
      <c r="AN16" s="260"/>
      <c r="AO16" s="260"/>
      <c r="AP16" s="260">
        <v>59107</v>
      </c>
      <c r="AQ16" s="260"/>
      <c r="AR16" s="260"/>
      <c r="AS16" s="260"/>
      <c r="AT16" s="260"/>
      <c r="AU16" s="260"/>
      <c r="AV16" s="260">
        <v>0</v>
      </c>
      <c r="AW16" s="260"/>
      <c r="AX16" s="260"/>
      <c r="AY16" s="260"/>
      <c r="AZ16" s="260"/>
      <c r="BA16" s="260">
        <v>524602</v>
      </c>
      <c r="BB16" s="260"/>
      <c r="BC16" s="260"/>
      <c r="BD16" s="260"/>
      <c r="BE16" s="260"/>
      <c r="BF16" s="283">
        <v>140458</v>
      </c>
      <c r="BG16" s="283"/>
      <c r="BH16" s="283"/>
      <c r="BI16" s="283"/>
      <c r="BJ16" s="283"/>
    </row>
    <row r="17" spans="2:62" s="106" customFormat="1" ht="12.75" customHeight="1">
      <c r="B17" s="97"/>
      <c r="C17" s="97"/>
      <c r="D17" s="97"/>
      <c r="E17" s="174"/>
      <c r="F17" s="174"/>
      <c r="G17" s="45"/>
      <c r="H17" s="50"/>
      <c r="I17" s="50"/>
      <c r="J17" s="100"/>
      <c r="K17" s="101"/>
      <c r="L17" s="101"/>
      <c r="M17" s="101"/>
      <c r="N17" s="101"/>
      <c r="O17" s="101"/>
      <c r="P17" s="101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78"/>
      <c r="BG17" s="78"/>
      <c r="BH17" s="78"/>
      <c r="BI17" s="78"/>
      <c r="BJ17" s="78"/>
    </row>
    <row r="18" spans="2:62" s="106" customFormat="1" ht="12.75" customHeight="1">
      <c r="B18" s="79"/>
      <c r="C18" s="79"/>
      <c r="D18" s="79"/>
      <c r="E18" s="268">
        <v>23</v>
      </c>
      <c r="F18" s="268"/>
      <c r="H18" s="90"/>
      <c r="I18" s="90"/>
      <c r="J18" s="254">
        <f>SUM(Q18:BJ18)</f>
        <v>353334282</v>
      </c>
      <c r="K18" s="266"/>
      <c r="L18" s="266"/>
      <c r="M18" s="266"/>
      <c r="N18" s="266"/>
      <c r="O18" s="266"/>
      <c r="P18" s="266"/>
      <c r="Q18" s="269">
        <v>232417930</v>
      </c>
      <c r="R18" s="269"/>
      <c r="S18" s="269"/>
      <c r="T18" s="269"/>
      <c r="U18" s="269"/>
      <c r="V18" s="269"/>
      <c r="W18" s="269"/>
      <c r="X18" s="269">
        <v>69139387</v>
      </c>
      <c r="Y18" s="269"/>
      <c r="Z18" s="269"/>
      <c r="AA18" s="269"/>
      <c r="AB18" s="269"/>
      <c r="AC18" s="269"/>
      <c r="AD18" s="269">
        <v>39077808</v>
      </c>
      <c r="AE18" s="269"/>
      <c r="AF18" s="269"/>
      <c r="AG18" s="269"/>
      <c r="AH18" s="269"/>
      <c r="AI18" s="269"/>
      <c r="AJ18" s="269">
        <v>12173125</v>
      </c>
      <c r="AK18" s="269"/>
      <c r="AL18" s="269"/>
      <c r="AM18" s="269"/>
      <c r="AN18" s="269"/>
      <c r="AO18" s="269"/>
      <c r="AP18" s="269">
        <v>0</v>
      </c>
      <c r="AQ18" s="269"/>
      <c r="AR18" s="269"/>
      <c r="AS18" s="269"/>
      <c r="AT18" s="269"/>
      <c r="AU18" s="269"/>
      <c r="AV18" s="269">
        <v>0</v>
      </c>
      <c r="AW18" s="269"/>
      <c r="AX18" s="269"/>
      <c r="AY18" s="269"/>
      <c r="AZ18" s="269"/>
      <c r="BA18" s="269">
        <v>526031</v>
      </c>
      <c r="BB18" s="269"/>
      <c r="BC18" s="269"/>
      <c r="BD18" s="269"/>
      <c r="BE18" s="269"/>
      <c r="BF18" s="284">
        <v>1</v>
      </c>
      <c r="BG18" s="284"/>
      <c r="BH18" s="284"/>
      <c r="BI18" s="284"/>
      <c r="BJ18" s="284"/>
    </row>
    <row r="19" spans="2:62" ht="12.75" customHeight="1">
      <c r="B19" s="47"/>
      <c r="C19" s="84"/>
      <c r="D19" s="84"/>
      <c r="E19" s="84"/>
      <c r="F19" s="84"/>
      <c r="G19" s="85"/>
      <c r="H19" s="47"/>
      <c r="I19" s="47"/>
      <c r="J19" s="10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</row>
    <row r="20" spans="2:6" ht="12" customHeight="1">
      <c r="B20" s="275" t="s">
        <v>3</v>
      </c>
      <c r="C20" s="275"/>
      <c r="D20" s="275"/>
      <c r="E20" s="48" t="s">
        <v>153</v>
      </c>
      <c r="F20" s="237" t="s">
        <v>4</v>
      </c>
    </row>
    <row r="21" spans="2:5" ht="12" customHeight="1">
      <c r="B21" s="97"/>
      <c r="C21" s="97"/>
      <c r="D21" s="97"/>
      <c r="E21" s="48"/>
    </row>
    <row r="22" spans="2:5" ht="12" customHeight="1">
      <c r="B22" s="97"/>
      <c r="C22" s="97"/>
      <c r="D22" s="97"/>
      <c r="E22" s="48"/>
    </row>
    <row r="24" spans="2:62" s="83" customFormat="1" ht="18" customHeight="1">
      <c r="B24" s="280" t="s">
        <v>307</v>
      </c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</row>
    <row r="25" spans="2:63" ht="12.75" customHeight="1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108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86"/>
      <c r="AY25" s="86"/>
      <c r="AZ25" s="86"/>
      <c r="BA25" s="86"/>
      <c r="BB25" s="86"/>
      <c r="BC25" s="86"/>
      <c r="BD25" s="47"/>
      <c r="BE25" s="47"/>
      <c r="BF25" s="47"/>
      <c r="BG25" s="47"/>
      <c r="BH25" s="47"/>
      <c r="BI25" s="47"/>
      <c r="BJ25" s="86" t="s">
        <v>5</v>
      </c>
      <c r="BK25" s="50"/>
    </row>
    <row r="26" spans="2:62" ht="18" customHeight="1">
      <c r="B26" s="97"/>
      <c r="C26" s="97"/>
      <c r="D26" s="97"/>
      <c r="E26" s="77"/>
      <c r="F26" s="50"/>
      <c r="G26" s="50"/>
      <c r="H26" s="50"/>
      <c r="I26" s="50"/>
      <c r="J26" s="50"/>
      <c r="K26" s="50"/>
      <c r="L26" s="50"/>
      <c r="M26" s="50"/>
      <c r="N26" s="98"/>
      <c r="O26" s="50"/>
      <c r="P26" s="50"/>
      <c r="Q26" s="50"/>
      <c r="R26" s="50"/>
      <c r="S26" s="50"/>
      <c r="T26" s="109"/>
      <c r="U26" s="263" t="s">
        <v>161</v>
      </c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4"/>
    </row>
    <row r="27" spans="2:62" ht="18" customHeight="1">
      <c r="B27" s="247" t="s">
        <v>138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81" t="s">
        <v>154</v>
      </c>
      <c r="O27" s="247"/>
      <c r="P27" s="247"/>
      <c r="Q27" s="247"/>
      <c r="R27" s="247"/>
      <c r="S27" s="247"/>
      <c r="T27" s="282"/>
      <c r="U27" s="267" t="s">
        <v>180</v>
      </c>
      <c r="V27" s="267"/>
      <c r="W27" s="267"/>
      <c r="X27" s="267"/>
      <c r="Y27" s="267"/>
      <c r="Z27" s="267"/>
      <c r="AA27" s="267"/>
      <c r="AB27" s="256" t="s">
        <v>162</v>
      </c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 t="s">
        <v>163</v>
      </c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 t="s">
        <v>252</v>
      </c>
      <c r="BE27" s="256"/>
      <c r="BF27" s="256"/>
      <c r="BG27" s="256"/>
      <c r="BH27" s="256"/>
      <c r="BI27" s="256"/>
      <c r="BJ27" s="291"/>
    </row>
    <row r="28" spans="2:62" ht="18" customHeight="1">
      <c r="B28" s="95"/>
      <c r="C28" s="95"/>
      <c r="D28" s="95"/>
      <c r="E28" s="111"/>
      <c r="F28" s="96"/>
      <c r="G28" s="96"/>
      <c r="H28" s="96"/>
      <c r="I28" s="96"/>
      <c r="J28" s="96"/>
      <c r="K28" s="96"/>
      <c r="L28" s="96"/>
      <c r="M28" s="96"/>
      <c r="N28" s="112"/>
      <c r="O28" s="96"/>
      <c r="P28" s="96"/>
      <c r="Q28" s="96"/>
      <c r="R28" s="96"/>
      <c r="S28" s="96"/>
      <c r="T28" s="113"/>
      <c r="U28" s="267"/>
      <c r="V28" s="267"/>
      <c r="W28" s="267"/>
      <c r="X28" s="267"/>
      <c r="Y28" s="267"/>
      <c r="Z28" s="267"/>
      <c r="AA28" s="267"/>
      <c r="AB28" s="256" t="s">
        <v>165</v>
      </c>
      <c r="AC28" s="256"/>
      <c r="AD28" s="256"/>
      <c r="AE28" s="256"/>
      <c r="AF28" s="256"/>
      <c r="AG28" s="256"/>
      <c r="AH28" s="256"/>
      <c r="AI28" s="256" t="s">
        <v>164</v>
      </c>
      <c r="AJ28" s="256"/>
      <c r="AK28" s="256"/>
      <c r="AL28" s="256"/>
      <c r="AM28" s="256"/>
      <c r="AN28" s="256"/>
      <c r="AO28" s="256"/>
      <c r="AP28" s="256" t="s">
        <v>165</v>
      </c>
      <c r="AQ28" s="256"/>
      <c r="AR28" s="256"/>
      <c r="AS28" s="256"/>
      <c r="AT28" s="256"/>
      <c r="AU28" s="256"/>
      <c r="AV28" s="256"/>
      <c r="AW28" s="256" t="s">
        <v>166</v>
      </c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91"/>
    </row>
    <row r="29" spans="2:62" ht="12.75" customHeight="1">
      <c r="B29" s="97"/>
      <c r="C29" s="97"/>
      <c r="D29" s="97"/>
      <c r="E29" s="48"/>
      <c r="N29" s="98"/>
      <c r="O29" s="50"/>
      <c r="P29" s="50"/>
      <c r="Q29" s="50"/>
      <c r="R29" s="248" t="s">
        <v>152</v>
      </c>
      <c r="S29" s="248"/>
      <c r="T29" s="248"/>
      <c r="U29" s="50"/>
      <c r="V29" s="50"/>
      <c r="W29" s="50"/>
      <c r="X29" s="50"/>
      <c r="Y29" s="248" t="s">
        <v>152</v>
      </c>
      <c r="Z29" s="248"/>
      <c r="AA29" s="248"/>
      <c r="AB29" s="50"/>
      <c r="AC29" s="50"/>
      <c r="AD29" s="50"/>
      <c r="AE29" s="50"/>
      <c r="AF29" s="248" t="s">
        <v>152</v>
      </c>
      <c r="AG29" s="248"/>
      <c r="AH29" s="248"/>
      <c r="AI29" s="50"/>
      <c r="AJ29" s="50"/>
      <c r="AK29" s="50"/>
      <c r="AL29" s="50"/>
      <c r="AM29" s="50"/>
      <c r="AN29" s="248" t="s">
        <v>198</v>
      </c>
      <c r="AO29" s="248"/>
      <c r="AP29" s="50"/>
      <c r="AQ29" s="50"/>
      <c r="AR29" s="50"/>
      <c r="AS29" s="50"/>
      <c r="AT29" s="248" t="s">
        <v>152</v>
      </c>
      <c r="AU29" s="248"/>
      <c r="AV29" s="248"/>
      <c r="AW29" s="50"/>
      <c r="AX29" s="50"/>
      <c r="AY29" s="50"/>
      <c r="AZ29" s="50"/>
      <c r="BA29" s="50"/>
      <c r="BB29" s="248" t="s">
        <v>198</v>
      </c>
      <c r="BC29" s="248"/>
      <c r="BD29" s="50"/>
      <c r="BE29" s="50"/>
      <c r="BF29" s="50"/>
      <c r="BG29" s="50"/>
      <c r="BH29" s="248" t="s">
        <v>152</v>
      </c>
      <c r="BI29" s="248"/>
      <c r="BJ29" s="248"/>
    </row>
    <row r="30" spans="2:62" ht="12.75" customHeight="1">
      <c r="B30" s="97"/>
      <c r="C30" s="97"/>
      <c r="D30" s="97"/>
      <c r="E30" s="48"/>
      <c r="G30" s="48"/>
      <c r="H30" s="48"/>
      <c r="N30" s="100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</row>
    <row r="31" spans="2:62" ht="12.75" customHeight="1">
      <c r="B31" s="97"/>
      <c r="C31" s="248" t="s">
        <v>199</v>
      </c>
      <c r="D31" s="250"/>
      <c r="E31" s="250"/>
      <c r="F31" s="250"/>
      <c r="G31" s="248">
        <v>18</v>
      </c>
      <c r="H31" s="248"/>
      <c r="I31" s="249" t="s">
        <v>200</v>
      </c>
      <c r="J31" s="249"/>
      <c r="K31" s="249"/>
      <c r="L31" s="249"/>
      <c r="M31" s="50"/>
      <c r="N31" s="251">
        <f>SUM(U31,AI47,AR47,BA47)</f>
        <v>116457038</v>
      </c>
      <c r="O31" s="253"/>
      <c r="P31" s="253"/>
      <c r="Q31" s="253"/>
      <c r="R31" s="253"/>
      <c r="S31" s="253"/>
      <c r="T31" s="253"/>
      <c r="U31" s="253">
        <f>SUM(AB31,AP31,BD31,N47,U47,AB47)</f>
        <v>110441611</v>
      </c>
      <c r="V31" s="253"/>
      <c r="W31" s="253"/>
      <c r="X31" s="253"/>
      <c r="Y31" s="253"/>
      <c r="Z31" s="253"/>
      <c r="AA31" s="253"/>
      <c r="AB31" s="261">
        <v>92995914</v>
      </c>
      <c r="AC31" s="262"/>
      <c r="AD31" s="262"/>
      <c r="AE31" s="262"/>
      <c r="AF31" s="262"/>
      <c r="AG31" s="262"/>
      <c r="AH31" s="262"/>
      <c r="AI31" s="261">
        <v>2777904</v>
      </c>
      <c r="AJ31" s="262"/>
      <c r="AK31" s="262"/>
      <c r="AL31" s="262"/>
      <c r="AM31" s="262"/>
      <c r="AN31" s="262"/>
      <c r="AO31" s="262"/>
      <c r="AP31" s="261">
        <v>16558307</v>
      </c>
      <c r="AQ31" s="262"/>
      <c r="AR31" s="262"/>
      <c r="AS31" s="262"/>
      <c r="AT31" s="262"/>
      <c r="AU31" s="262"/>
      <c r="AV31" s="262"/>
      <c r="AW31" s="261">
        <v>1140667</v>
      </c>
      <c r="AX31" s="262"/>
      <c r="AY31" s="262"/>
      <c r="AZ31" s="262"/>
      <c r="BA31" s="262"/>
      <c r="BB31" s="262"/>
      <c r="BC31" s="262"/>
      <c r="BD31" s="261">
        <v>40470</v>
      </c>
      <c r="BE31" s="262"/>
      <c r="BF31" s="262"/>
      <c r="BG31" s="262"/>
      <c r="BH31" s="262"/>
      <c r="BI31" s="262"/>
      <c r="BJ31" s="262"/>
    </row>
    <row r="32" spans="2:62" ht="12.75" customHeight="1">
      <c r="B32" s="97"/>
      <c r="C32" s="97"/>
      <c r="D32" s="97"/>
      <c r="E32" s="77"/>
      <c r="F32" s="50"/>
      <c r="G32" s="77"/>
      <c r="H32" s="77"/>
      <c r="I32" s="50"/>
      <c r="J32" s="50"/>
      <c r="K32" s="50"/>
      <c r="L32" s="50"/>
      <c r="M32" s="50"/>
      <c r="N32" s="100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</row>
    <row r="33" spans="2:62" ht="12.75" customHeight="1">
      <c r="B33" s="79"/>
      <c r="C33" s="79"/>
      <c r="D33" s="79"/>
      <c r="E33" s="114"/>
      <c r="F33" s="90"/>
      <c r="G33" s="248">
        <v>19</v>
      </c>
      <c r="H33" s="248"/>
      <c r="I33" s="90"/>
      <c r="J33" s="90"/>
      <c r="K33" s="90"/>
      <c r="L33" s="90"/>
      <c r="M33" s="90"/>
      <c r="N33" s="251">
        <f>SUM(U33,AI49,AR49,BA49)</f>
        <v>128449986</v>
      </c>
      <c r="O33" s="253"/>
      <c r="P33" s="253"/>
      <c r="Q33" s="253"/>
      <c r="R33" s="253"/>
      <c r="S33" s="253"/>
      <c r="T33" s="253"/>
      <c r="U33" s="253">
        <f>SUM(AB33,AP33,BD33,N49,U49,AB49)</f>
        <v>120514532</v>
      </c>
      <c r="V33" s="253"/>
      <c r="W33" s="253"/>
      <c r="X33" s="253"/>
      <c r="Y33" s="253"/>
      <c r="Z33" s="253"/>
      <c r="AA33" s="253"/>
      <c r="AB33" s="261">
        <v>103469197</v>
      </c>
      <c r="AC33" s="262"/>
      <c r="AD33" s="262"/>
      <c r="AE33" s="262"/>
      <c r="AF33" s="262"/>
      <c r="AG33" s="262"/>
      <c r="AH33" s="262"/>
      <c r="AI33" s="261">
        <v>2788621</v>
      </c>
      <c r="AJ33" s="262"/>
      <c r="AK33" s="262"/>
      <c r="AL33" s="262"/>
      <c r="AM33" s="262"/>
      <c r="AN33" s="262"/>
      <c r="AO33" s="262"/>
      <c r="AP33" s="261">
        <v>16156545</v>
      </c>
      <c r="AQ33" s="262"/>
      <c r="AR33" s="262"/>
      <c r="AS33" s="262"/>
      <c r="AT33" s="262"/>
      <c r="AU33" s="262"/>
      <c r="AV33" s="262"/>
      <c r="AW33" s="261">
        <v>1141007</v>
      </c>
      <c r="AX33" s="262"/>
      <c r="AY33" s="262"/>
      <c r="AZ33" s="262"/>
      <c r="BA33" s="262"/>
      <c r="BB33" s="262"/>
      <c r="BC33" s="262"/>
      <c r="BD33" s="261">
        <v>40870</v>
      </c>
      <c r="BE33" s="262"/>
      <c r="BF33" s="262"/>
      <c r="BG33" s="262"/>
      <c r="BH33" s="262"/>
      <c r="BI33" s="262"/>
      <c r="BJ33" s="262"/>
    </row>
    <row r="34" spans="2:62" ht="12.75" customHeight="1">
      <c r="B34" s="79"/>
      <c r="C34" s="79"/>
      <c r="D34" s="79"/>
      <c r="E34" s="114"/>
      <c r="F34" s="90"/>
      <c r="G34" s="114"/>
      <c r="H34" s="114"/>
      <c r="I34" s="90"/>
      <c r="J34" s="90"/>
      <c r="K34" s="90"/>
      <c r="L34" s="90"/>
      <c r="M34" s="90"/>
      <c r="N34" s="91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</row>
    <row r="35" spans="2:62" ht="12.75" customHeight="1">
      <c r="B35" s="97"/>
      <c r="C35" s="97"/>
      <c r="D35" s="97"/>
      <c r="E35" s="77"/>
      <c r="F35" s="50"/>
      <c r="G35" s="248">
        <v>20</v>
      </c>
      <c r="H35" s="248"/>
      <c r="I35" s="50"/>
      <c r="J35" s="50"/>
      <c r="K35" s="50"/>
      <c r="L35" s="50"/>
      <c r="M35" s="50"/>
      <c r="N35" s="251">
        <f>SUM(U35,AI51,AR51,BA51,)</f>
        <v>121284276</v>
      </c>
      <c r="O35" s="252"/>
      <c r="P35" s="252"/>
      <c r="Q35" s="252"/>
      <c r="R35" s="252"/>
      <c r="S35" s="252"/>
      <c r="T35" s="252"/>
      <c r="U35" s="253">
        <f>SUM(AB35,AP35,BD35,N51,U51,AB51,)</f>
        <v>111578592</v>
      </c>
      <c r="V35" s="252"/>
      <c r="W35" s="252"/>
      <c r="X35" s="252"/>
      <c r="Y35" s="252"/>
      <c r="Z35" s="252"/>
      <c r="AA35" s="252"/>
      <c r="AB35" s="261">
        <v>94396319</v>
      </c>
      <c r="AC35" s="262"/>
      <c r="AD35" s="262"/>
      <c r="AE35" s="262"/>
      <c r="AF35" s="262"/>
      <c r="AG35" s="262"/>
      <c r="AH35" s="262"/>
      <c r="AI35" s="261">
        <v>2806886</v>
      </c>
      <c r="AJ35" s="262"/>
      <c r="AK35" s="262"/>
      <c r="AL35" s="262"/>
      <c r="AM35" s="262"/>
      <c r="AN35" s="262"/>
      <c r="AO35" s="262"/>
      <c r="AP35" s="261">
        <v>15881826</v>
      </c>
      <c r="AQ35" s="262"/>
      <c r="AR35" s="262"/>
      <c r="AS35" s="262"/>
      <c r="AT35" s="262"/>
      <c r="AU35" s="262"/>
      <c r="AV35" s="262"/>
      <c r="AW35" s="261">
        <v>1151286</v>
      </c>
      <c r="AX35" s="262"/>
      <c r="AY35" s="262"/>
      <c r="AZ35" s="262"/>
      <c r="BA35" s="262"/>
      <c r="BB35" s="262"/>
      <c r="BC35" s="262"/>
      <c r="BD35" s="261">
        <v>46205</v>
      </c>
      <c r="BE35" s="262"/>
      <c r="BF35" s="262"/>
      <c r="BG35" s="262"/>
      <c r="BH35" s="262"/>
      <c r="BI35" s="262"/>
      <c r="BJ35" s="262"/>
    </row>
    <row r="36" spans="2:62" s="106" customFormat="1" ht="12.75" customHeight="1">
      <c r="B36" s="79"/>
      <c r="C36" s="79"/>
      <c r="D36" s="79"/>
      <c r="E36" s="114"/>
      <c r="F36" s="90"/>
      <c r="G36" s="114"/>
      <c r="H36" s="114"/>
      <c r="I36" s="90"/>
      <c r="J36" s="90"/>
      <c r="K36" s="90"/>
      <c r="L36" s="90"/>
      <c r="M36" s="90"/>
      <c r="N36" s="91"/>
      <c r="O36" s="176"/>
      <c r="P36" s="176"/>
      <c r="Q36" s="176"/>
      <c r="R36" s="176"/>
      <c r="S36" s="176"/>
      <c r="T36" s="176"/>
      <c r="U36" s="94"/>
      <c r="V36" s="176"/>
      <c r="W36" s="176"/>
      <c r="X36" s="176"/>
      <c r="Y36" s="176"/>
      <c r="Z36" s="176"/>
      <c r="AA36" s="176"/>
      <c r="AB36" s="175"/>
      <c r="AC36" s="90"/>
      <c r="AD36" s="90"/>
      <c r="AE36" s="90"/>
      <c r="AF36" s="90"/>
      <c r="AG36" s="90"/>
      <c r="AH36" s="90"/>
      <c r="AI36" s="175"/>
      <c r="AJ36" s="90"/>
      <c r="AK36" s="90"/>
      <c r="AL36" s="90"/>
      <c r="AM36" s="90"/>
      <c r="AN36" s="90"/>
      <c r="AO36" s="90"/>
      <c r="AP36" s="175"/>
      <c r="AQ36" s="90"/>
      <c r="AR36" s="90"/>
      <c r="AS36" s="90"/>
      <c r="AT36" s="90"/>
      <c r="AU36" s="90"/>
      <c r="AV36" s="90"/>
      <c r="AW36" s="175"/>
      <c r="AX36" s="90"/>
      <c r="AY36" s="90"/>
      <c r="AZ36" s="90"/>
      <c r="BA36" s="90"/>
      <c r="BB36" s="90"/>
      <c r="BC36" s="90"/>
      <c r="BD36" s="175"/>
      <c r="BE36" s="90"/>
      <c r="BF36" s="90"/>
      <c r="BG36" s="90"/>
      <c r="BH36" s="90"/>
      <c r="BI36" s="90"/>
      <c r="BJ36" s="90"/>
    </row>
    <row r="37" spans="2:62" ht="12.75" customHeight="1">
      <c r="B37" s="97"/>
      <c r="C37" s="97"/>
      <c r="D37" s="97"/>
      <c r="E37" s="77"/>
      <c r="F37" s="50"/>
      <c r="G37" s="248">
        <v>21</v>
      </c>
      <c r="H37" s="248"/>
      <c r="I37" s="50"/>
      <c r="J37" s="50"/>
      <c r="K37" s="50"/>
      <c r="L37" s="50"/>
      <c r="M37" s="50"/>
      <c r="N37" s="251">
        <f>SUM(U37,AI53,AR53,BA53,)</f>
        <v>114213136</v>
      </c>
      <c r="O37" s="252"/>
      <c r="P37" s="252"/>
      <c r="Q37" s="252"/>
      <c r="R37" s="252"/>
      <c r="S37" s="252"/>
      <c r="T37" s="252"/>
      <c r="U37" s="253">
        <f>SUM(AB37,AP37,BD37,N53,U53,AB53,)</f>
        <v>104726194</v>
      </c>
      <c r="V37" s="252"/>
      <c r="W37" s="252"/>
      <c r="X37" s="252"/>
      <c r="Y37" s="252"/>
      <c r="Z37" s="252"/>
      <c r="AA37" s="252"/>
      <c r="AB37" s="261">
        <v>88752163</v>
      </c>
      <c r="AC37" s="262"/>
      <c r="AD37" s="262"/>
      <c r="AE37" s="262"/>
      <c r="AF37" s="262"/>
      <c r="AG37" s="262"/>
      <c r="AH37" s="262"/>
      <c r="AI37" s="261">
        <v>2830525</v>
      </c>
      <c r="AJ37" s="262"/>
      <c r="AK37" s="262"/>
      <c r="AL37" s="262"/>
      <c r="AM37" s="262"/>
      <c r="AN37" s="262"/>
      <c r="AO37" s="262"/>
      <c r="AP37" s="261">
        <v>14675309</v>
      </c>
      <c r="AQ37" s="262"/>
      <c r="AR37" s="262"/>
      <c r="AS37" s="262"/>
      <c r="AT37" s="262"/>
      <c r="AU37" s="262"/>
      <c r="AV37" s="262"/>
      <c r="AW37" s="261">
        <v>1155706</v>
      </c>
      <c r="AX37" s="262"/>
      <c r="AY37" s="262"/>
      <c r="AZ37" s="262"/>
      <c r="BA37" s="262"/>
      <c r="BB37" s="262"/>
      <c r="BC37" s="262"/>
      <c r="BD37" s="261">
        <v>47945</v>
      </c>
      <c r="BE37" s="262"/>
      <c r="BF37" s="262"/>
      <c r="BG37" s="262"/>
      <c r="BH37" s="262"/>
      <c r="BI37" s="262"/>
      <c r="BJ37" s="262"/>
    </row>
    <row r="38" spans="2:62" s="106" customFormat="1" ht="12.75" customHeight="1">
      <c r="B38" s="79"/>
      <c r="C38" s="79"/>
      <c r="D38" s="79"/>
      <c r="E38" s="114"/>
      <c r="F38" s="90"/>
      <c r="G38" s="114"/>
      <c r="H38" s="114"/>
      <c r="I38" s="90"/>
      <c r="J38" s="90"/>
      <c r="K38" s="90"/>
      <c r="L38" s="90"/>
      <c r="M38" s="90"/>
      <c r="N38" s="91"/>
      <c r="O38" s="176"/>
      <c r="P38" s="176"/>
      <c r="Q38" s="176"/>
      <c r="R38" s="176"/>
      <c r="S38" s="176"/>
      <c r="T38" s="176"/>
      <c r="U38" s="94"/>
      <c r="V38" s="176"/>
      <c r="W38" s="176"/>
      <c r="X38" s="176"/>
      <c r="Y38" s="176"/>
      <c r="Z38" s="176"/>
      <c r="AA38" s="176"/>
      <c r="AB38" s="175"/>
      <c r="AC38" s="90"/>
      <c r="AD38" s="90"/>
      <c r="AE38" s="90"/>
      <c r="AF38" s="90"/>
      <c r="AG38" s="90"/>
      <c r="AH38" s="90"/>
      <c r="AI38" s="175"/>
      <c r="AJ38" s="90"/>
      <c r="AK38" s="90"/>
      <c r="AL38" s="90"/>
      <c r="AM38" s="90"/>
      <c r="AN38" s="90"/>
      <c r="AO38" s="90"/>
      <c r="AP38" s="175"/>
      <c r="AQ38" s="90"/>
      <c r="AR38" s="90"/>
      <c r="AS38" s="90"/>
      <c r="AT38" s="90"/>
      <c r="AU38" s="90"/>
      <c r="AV38" s="90"/>
      <c r="AW38" s="175"/>
      <c r="AX38" s="90"/>
      <c r="AY38" s="90"/>
      <c r="AZ38" s="90"/>
      <c r="BA38" s="90"/>
      <c r="BB38" s="90"/>
      <c r="BC38" s="90"/>
      <c r="BD38" s="175"/>
      <c r="BE38" s="90"/>
      <c r="BF38" s="90"/>
      <c r="BG38" s="90"/>
      <c r="BH38" s="90"/>
      <c r="BI38" s="90"/>
      <c r="BJ38" s="90"/>
    </row>
    <row r="39" spans="2:62" s="106" customFormat="1" ht="12.75" customHeight="1">
      <c r="B39" s="79"/>
      <c r="C39" s="79"/>
      <c r="D39" s="79"/>
      <c r="E39" s="114"/>
      <c r="F39" s="90"/>
      <c r="G39" s="272">
        <v>22</v>
      </c>
      <c r="H39" s="272"/>
      <c r="I39" s="90"/>
      <c r="J39" s="90"/>
      <c r="K39" s="90"/>
      <c r="L39" s="90"/>
      <c r="M39" s="90"/>
      <c r="N39" s="254">
        <f>SUM(U39,AI55,AR55,BA55,)</f>
        <v>110917219</v>
      </c>
      <c r="O39" s="255"/>
      <c r="P39" s="255"/>
      <c r="Q39" s="255"/>
      <c r="R39" s="255"/>
      <c r="S39" s="255"/>
      <c r="T39" s="255"/>
      <c r="U39" s="266">
        <f>SUM(AB39,AP39,BD39,N55,U55,AB55,)</f>
        <v>102296290</v>
      </c>
      <c r="V39" s="255"/>
      <c r="W39" s="255"/>
      <c r="X39" s="255"/>
      <c r="Y39" s="255"/>
      <c r="Z39" s="255"/>
      <c r="AA39" s="255"/>
      <c r="AB39" s="270">
        <v>87872067</v>
      </c>
      <c r="AC39" s="270"/>
      <c r="AD39" s="270"/>
      <c r="AE39" s="270"/>
      <c r="AF39" s="270"/>
      <c r="AG39" s="270"/>
      <c r="AH39" s="270"/>
      <c r="AI39" s="270">
        <v>2860621.6</v>
      </c>
      <c r="AJ39" s="270"/>
      <c r="AK39" s="270"/>
      <c r="AL39" s="270"/>
      <c r="AM39" s="270"/>
      <c r="AN39" s="270"/>
      <c r="AO39" s="270"/>
      <c r="AP39" s="270">
        <v>13036996</v>
      </c>
      <c r="AQ39" s="270"/>
      <c r="AR39" s="270"/>
      <c r="AS39" s="270"/>
      <c r="AT39" s="270"/>
      <c r="AU39" s="270"/>
      <c r="AV39" s="270"/>
      <c r="AW39" s="270">
        <v>1164981.56</v>
      </c>
      <c r="AX39" s="270"/>
      <c r="AY39" s="270"/>
      <c r="AZ39" s="270"/>
      <c r="BA39" s="270"/>
      <c r="BB39" s="270"/>
      <c r="BC39" s="270"/>
      <c r="BD39" s="270">
        <v>50229</v>
      </c>
      <c r="BE39" s="270"/>
      <c r="BF39" s="270"/>
      <c r="BG39" s="270"/>
      <c r="BH39" s="270"/>
      <c r="BI39" s="270"/>
      <c r="BJ39" s="270"/>
    </row>
    <row r="40" spans="2:62" ht="12.75" customHeight="1">
      <c r="B40" s="47"/>
      <c r="C40" s="84"/>
      <c r="D40" s="84"/>
      <c r="E40" s="84"/>
      <c r="F40" s="84"/>
      <c r="G40" s="84"/>
      <c r="H40" s="85"/>
      <c r="I40" s="47"/>
      <c r="J40" s="47"/>
      <c r="K40" s="47"/>
      <c r="L40" s="47"/>
      <c r="M40" s="47"/>
      <c r="N40" s="10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</row>
    <row r="41" spans="9:62" ht="18" customHeight="1">
      <c r="I41" s="50"/>
      <c r="J41" s="50"/>
      <c r="K41" s="50"/>
      <c r="L41" s="50"/>
      <c r="M41" s="50"/>
      <c r="N41" s="288" t="s">
        <v>201</v>
      </c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50"/>
      <c r="AJ41" s="50"/>
      <c r="AK41" s="50"/>
      <c r="AL41" s="50"/>
      <c r="AM41" s="50"/>
      <c r="AN41" s="50"/>
      <c r="AO41" s="50"/>
      <c r="AP41" s="50"/>
      <c r="AQ41" s="50"/>
      <c r="AR41" s="115"/>
      <c r="AS41" s="88"/>
      <c r="AT41" s="88"/>
      <c r="AU41" s="88"/>
      <c r="AV41" s="88"/>
      <c r="AW41" s="88"/>
      <c r="AX41" s="88"/>
      <c r="AY41" s="88"/>
      <c r="AZ41" s="116"/>
      <c r="BA41" s="50"/>
      <c r="BB41" s="50"/>
      <c r="BC41" s="50"/>
      <c r="BD41" s="50"/>
      <c r="BE41" s="50"/>
      <c r="BF41" s="50"/>
      <c r="BG41" s="50"/>
      <c r="BH41" s="50"/>
      <c r="BI41" s="50"/>
      <c r="BJ41" s="50"/>
    </row>
    <row r="42" spans="2:62" ht="18" customHeight="1">
      <c r="B42" s="246" t="s">
        <v>138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7"/>
      <c r="N42" s="256" t="s">
        <v>167</v>
      </c>
      <c r="O42" s="256"/>
      <c r="P42" s="256"/>
      <c r="Q42" s="256"/>
      <c r="R42" s="256"/>
      <c r="S42" s="256"/>
      <c r="T42" s="256"/>
      <c r="U42" s="256" t="s">
        <v>168</v>
      </c>
      <c r="V42" s="256"/>
      <c r="W42" s="256"/>
      <c r="X42" s="256"/>
      <c r="Y42" s="256"/>
      <c r="Z42" s="256"/>
      <c r="AA42" s="256"/>
      <c r="AB42" s="287" t="s">
        <v>172</v>
      </c>
      <c r="AC42" s="256"/>
      <c r="AD42" s="256"/>
      <c r="AE42" s="256"/>
      <c r="AF42" s="256"/>
      <c r="AG42" s="256"/>
      <c r="AH42" s="256"/>
      <c r="AI42" s="247" t="s">
        <v>169</v>
      </c>
      <c r="AJ42" s="247"/>
      <c r="AK42" s="247"/>
      <c r="AL42" s="247"/>
      <c r="AM42" s="247"/>
      <c r="AN42" s="247"/>
      <c r="AO42" s="247"/>
      <c r="AP42" s="247"/>
      <c r="AQ42" s="247"/>
      <c r="AR42" s="281" t="s">
        <v>170</v>
      </c>
      <c r="AS42" s="247"/>
      <c r="AT42" s="247"/>
      <c r="AU42" s="247"/>
      <c r="AV42" s="247"/>
      <c r="AW42" s="247"/>
      <c r="AX42" s="247"/>
      <c r="AY42" s="247"/>
      <c r="AZ42" s="282"/>
      <c r="BA42" s="247" t="s">
        <v>171</v>
      </c>
      <c r="BB42" s="247"/>
      <c r="BC42" s="247"/>
      <c r="BD42" s="247"/>
      <c r="BE42" s="247"/>
      <c r="BF42" s="247"/>
      <c r="BG42" s="247"/>
      <c r="BH42" s="247"/>
      <c r="BI42" s="247"/>
      <c r="BJ42" s="247"/>
    </row>
    <row r="43" spans="2:62" ht="18" customHeight="1">
      <c r="B43" s="95"/>
      <c r="C43" s="95"/>
      <c r="D43" s="95"/>
      <c r="E43" s="111"/>
      <c r="F43" s="96"/>
      <c r="G43" s="96"/>
      <c r="H43" s="96"/>
      <c r="I43" s="96"/>
      <c r="J43" s="96"/>
      <c r="K43" s="96"/>
      <c r="L43" s="96"/>
      <c r="M43" s="113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112"/>
      <c r="AJ43" s="96"/>
      <c r="AK43" s="96"/>
      <c r="AL43" s="96"/>
      <c r="AM43" s="96"/>
      <c r="AN43" s="96"/>
      <c r="AO43" s="96"/>
      <c r="AP43" s="96"/>
      <c r="AQ43" s="96"/>
      <c r="AR43" s="112"/>
      <c r="AS43" s="96"/>
      <c r="AT43" s="96"/>
      <c r="AU43" s="96"/>
      <c r="AV43" s="96"/>
      <c r="AW43" s="96"/>
      <c r="AX43" s="96"/>
      <c r="AY43" s="96"/>
      <c r="AZ43" s="113"/>
      <c r="BA43" s="112"/>
      <c r="BB43" s="96"/>
      <c r="BC43" s="96"/>
      <c r="BD43" s="96"/>
      <c r="BE43" s="96"/>
      <c r="BF43" s="96"/>
      <c r="BG43" s="96"/>
      <c r="BH43" s="96"/>
      <c r="BI43" s="96"/>
      <c r="BJ43" s="96"/>
    </row>
    <row r="44" spans="2:62" ht="12.75" customHeight="1">
      <c r="B44" s="97"/>
      <c r="C44" s="97"/>
      <c r="D44" s="97"/>
      <c r="E44" s="48"/>
      <c r="I44" s="50"/>
      <c r="J44" s="50"/>
      <c r="K44" s="50"/>
      <c r="L44" s="50"/>
      <c r="M44" s="50"/>
      <c r="N44" s="98"/>
      <c r="O44" s="50"/>
      <c r="P44" s="50"/>
      <c r="Q44" s="50"/>
      <c r="R44" s="248" t="s">
        <v>152</v>
      </c>
      <c r="S44" s="248"/>
      <c r="T44" s="248"/>
      <c r="U44" s="50"/>
      <c r="V44" s="50"/>
      <c r="W44" s="50"/>
      <c r="X44" s="50"/>
      <c r="Y44" s="248" t="s">
        <v>152</v>
      </c>
      <c r="Z44" s="248"/>
      <c r="AA44" s="248"/>
      <c r="AB44" s="50"/>
      <c r="AC44" s="50"/>
      <c r="AD44" s="50"/>
      <c r="AE44" s="50"/>
      <c r="AF44" s="248" t="s">
        <v>152</v>
      </c>
      <c r="AG44" s="248"/>
      <c r="AH44" s="248"/>
      <c r="AI44" s="50"/>
      <c r="AJ44" s="50"/>
      <c r="AK44" s="50"/>
      <c r="AL44" s="50"/>
      <c r="AM44" s="50"/>
      <c r="AN44" s="50"/>
      <c r="AO44" s="248" t="s">
        <v>152</v>
      </c>
      <c r="AP44" s="248"/>
      <c r="AQ44" s="248"/>
      <c r="AR44" s="50"/>
      <c r="AS44" s="50"/>
      <c r="AT44" s="50"/>
      <c r="AU44" s="50"/>
      <c r="AV44" s="50"/>
      <c r="AW44" s="50"/>
      <c r="AX44" s="248" t="s">
        <v>152</v>
      </c>
      <c r="AY44" s="248"/>
      <c r="AZ44" s="248"/>
      <c r="BA44" s="50"/>
      <c r="BB44" s="50"/>
      <c r="BC44" s="50"/>
      <c r="BD44" s="50"/>
      <c r="BE44" s="50"/>
      <c r="BF44" s="50"/>
      <c r="BG44" s="50"/>
      <c r="BH44" s="248" t="s">
        <v>152</v>
      </c>
      <c r="BI44" s="248"/>
      <c r="BJ44" s="248"/>
    </row>
    <row r="45" spans="2:62" ht="12.75" customHeight="1">
      <c r="B45" s="97"/>
      <c r="C45" s="97"/>
      <c r="D45" s="97"/>
      <c r="E45" s="48"/>
      <c r="G45" s="48"/>
      <c r="H45" s="48"/>
      <c r="I45" s="50"/>
      <c r="J45" s="50"/>
      <c r="K45" s="50"/>
      <c r="L45" s="50"/>
      <c r="M45" s="50"/>
      <c r="N45" s="117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</row>
    <row r="46" spans="2:62" ht="12.75" customHeight="1">
      <c r="B46" s="97"/>
      <c r="C46" s="97"/>
      <c r="D46" s="97"/>
      <c r="E46" s="77"/>
      <c r="F46" s="50"/>
      <c r="I46" s="50"/>
      <c r="J46" s="50"/>
      <c r="K46" s="50"/>
      <c r="L46" s="50"/>
      <c r="M46" s="50"/>
      <c r="N46" s="117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</row>
    <row r="47" spans="2:62" ht="12.75" customHeight="1">
      <c r="B47" s="97"/>
      <c r="C47" s="248" t="s">
        <v>199</v>
      </c>
      <c r="D47" s="250"/>
      <c r="E47" s="250"/>
      <c r="F47" s="250"/>
      <c r="G47" s="248">
        <v>18</v>
      </c>
      <c r="H47" s="248"/>
      <c r="I47" s="249" t="s">
        <v>200</v>
      </c>
      <c r="J47" s="249"/>
      <c r="K47" s="249"/>
      <c r="L47" s="249"/>
      <c r="M47" s="50"/>
      <c r="N47" s="257">
        <v>794936</v>
      </c>
      <c r="O47" s="258"/>
      <c r="P47" s="258"/>
      <c r="Q47" s="258"/>
      <c r="R47" s="258"/>
      <c r="S47" s="258"/>
      <c r="T47" s="258"/>
      <c r="U47" s="259">
        <v>4250</v>
      </c>
      <c r="V47" s="259"/>
      <c r="W47" s="259"/>
      <c r="X47" s="259"/>
      <c r="Y47" s="259"/>
      <c r="Z47" s="259"/>
      <c r="AA47" s="259"/>
      <c r="AB47" s="259">
        <v>47734</v>
      </c>
      <c r="AC47" s="259"/>
      <c r="AD47" s="259"/>
      <c r="AE47" s="259"/>
      <c r="AF47" s="259"/>
      <c r="AG47" s="259"/>
      <c r="AH47" s="259"/>
      <c r="AI47" s="259">
        <v>587536</v>
      </c>
      <c r="AJ47" s="259"/>
      <c r="AK47" s="259"/>
      <c r="AL47" s="259"/>
      <c r="AM47" s="259"/>
      <c r="AN47" s="259"/>
      <c r="AO47" s="259"/>
      <c r="AP47" s="259"/>
      <c r="AQ47" s="259"/>
      <c r="AR47" s="259">
        <v>689473</v>
      </c>
      <c r="AS47" s="259"/>
      <c r="AT47" s="259"/>
      <c r="AU47" s="259"/>
      <c r="AV47" s="259"/>
      <c r="AW47" s="259"/>
      <c r="AX47" s="259"/>
      <c r="AY47" s="259"/>
      <c r="AZ47" s="259"/>
      <c r="BA47" s="259">
        <v>4738418</v>
      </c>
      <c r="BB47" s="259"/>
      <c r="BC47" s="259"/>
      <c r="BD47" s="259"/>
      <c r="BE47" s="259"/>
      <c r="BF47" s="259"/>
      <c r="BG47" s="259"/>
      <c r="BH47" s="259"/>
      <c r="BI47" s="259"/>
      <c r="BJ47" s="259"/>
    </row>
    <row r="48" spans="2:62" ht="12.75" customHeight="1">
      <c r="B48" s="97"/>
      <c r="C48" s="97"/>
      <c r="D48" s="97"/>
      <c r="E48" s="77"/>
      <c r="F48" s="50"/>
      <c r="G48" s="77"/>
      <c r="H48" s="77"/>
      <c r="I48" s="50"/>
      <c r="J48" s="50"/>
      <c r="K48" s="50"/>
      <c r="L48" s="50"/>
      <c r="M48" s="50"/>
      <c r="N48" s="117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</row>
    <row r="49" spans="2:62" ht="12.75" customHeight="1">
      <c r="B49" s="79"/>
      <c r="C49" s="79"/>
      <c r="D49" s="79"/>
      <c r="E49" s="114"/>
      <c r="F49" s="90"/>
      <c r="G49" s="248">
        <v>19</v>
      </c>
      <c r="H49" s="248"/>
      <c r="I49" s="90"/>
      <c r="J49" s="90"/>
      <c r="K49" s="90"/>
      <c r="L49" s="90"/>
      <c r="M49" s="90"/>
      <c r="N49" s="257">
        <v>795936</v>
      </c>
      <c r="O49" s="258"/>
      <c r="P49" s="258"/>
      <c r="Q49" s="258"/>
      <c r="R49" s="258"/>
      <c r="S49" s="258"/>
      <c r="T49" s="258"/>
      <c r="U49" s="259">
        <v>4250</v>
      </c>
      <c r="V49" s="259"/>
      <c r="W49" s="259"/>
      <c r="X49" s="259"/>
      <c r="Y49" s="259"/>
      <c r="Z49" s="259"/>
      <c r="AA49" s="259"/>
      <c r="AB49" s="259">
        <v>47734</v>
      </c>
      <c r="AC49" s="259"/>
      <c r="AD49" s="259"/>
      <c r="AE49" s="259"/>
      <c r="AF49" s="259"/>
      <c r="AG49" s="259"/>
      <c r="AH49" s="259"/>
      <c r="AI49" s="259">
        <v>598783</v>
      </c>
      <c r="AJ49" s="259"/>
      <c r="AK49" s="259"/>
      <c r="AL49" s="259"/>
      <c r="AM49" s="259"/>
      <c r="AN49" s="259"/>
      <c r="AO49" s="259"/>
      <c r="AP49" s="259"/>
      <c r="AQ49" s="259"/>
      <c r="AR49" s="259">
        <v>521549</v>
      </c>
      <c r="AS49" s="259"/>
      <c r="AT49" s="259"/>
      <c r="AU49" s="259"/>
      <c r="AV49" s="259"/>
      <c r="AW49" s="259"/>
      <c r="AX49" s="259"/>
      <c r="AY49" s="259"/>
      <c r="AZ49" s="259"/>
      <c r="BA49" s="259">
        <v>6815122</v>
      </c>
      <c r="BB49" s="259"/>
      <c r="BC49" s="259"/>
      <c r="BD49" s="259"/>
      <c r="BE49" s="259"/>
      <c r="BF49" s="259"/>
      <c r="BG49" s="259"/>
      <c r="BH49" s="259"/>
      <c r="BI49" s="259"/>
      <c r="BJ49" s="259"/>
    </row>
    <row r="50" spans="2:62" ht="12.75" customHeight="1">
      <c r="B50" s="79"/>
      <c r="C50" s="79"/>
      <c r="D50" s="79"/>
      <c r="E50" s="114"/>
      <c r="F50" s="90"/>
      <c r="G50" s="114"/>
      <c r="H50" s="114"/>
      <c r="I50" s="90"/>
      <c r="J50" s="90"/>
      <c r="K50" s="90"/>
      <c r="L50" s="90"/>
      <c r="M50" s="90"/>
      <c r="N50" s="93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</row>
    <row r="51" spans="2:62" ht="12.75" customHeight="1">
      <c r="B51" s="97"/>
      <c r="C51" s="97"/>
      <c r="D51" s="97"/>
      <c r="E51" s="77"/>
      <c r="F51" s="50"/>
      <c r="G51" s="248">
        <v>20</v>
      </c>
      <c r="H51" s="248"/>
      <c r="I51" s="50"/>
      <c r="J51" s="50"/>
      <c r="K51" s="50"/>
      <c r="L51" s="50"/>
      <c r="M51" s="50"/>
      <c r="N51" s="257">
        <v>1199358</v>
      </c>
      <c r="O51" s="258"/>
      <c r="P51" s="258"/>
      <c r="Q51" s="258"/>
      <c r="R51" s="258"/>
      <c r="S51" s="258"/>
      <c r="T51" s="258"/>
      <c r="U51" s="259">
        <v>4250</v>
      </c>
      <c r="V51" s="259"/>
      <c r="W51" s="259"/>
      <c r="X51" s="259"/>
      <c r="Y51" s="259"/>
      <c r="Z51" s="259"/>
      <c r="AA51" s="259"/>
      <c r="AB51" s="259">
        <v>50634</v>
      </c>
      <c r="AC51" s="259"/>
      <c r="AD51" s="259"/>
      <c r="AE51" s="259"/>
      <c r="AF51" s="259"/>
      <c r="AG51" s="259"/>
      <c r="AH51" s="259"/>
      <c r="AI51" s="259">
        <v>610704</v>
      </c>
      <c r="AJ51" s="259"/>
      <c r="AK51" s="259"/>
      <c r="AL51" s="259"/>
      <c r="AM51" s="259"/>
      <c r="AN51" s="259"/>
      <c r="AO51" s="259"/>
      <c r="AP51" s="259"/>
      <c r="AQ51" s="259"/>
      <c r="AR51" s="259">
        <v>563121</v>
      </c>
      <c r="AS51" s="259"/>
      <c r="AT51" s="259"/>
      <c r="AU51" s="259"/>
      <c r="AV51" s="259"/>
      <c r="AW51" s="259"/>
      <c r="AX51" s="259"/>
      <c r="AY51" s="259"/>
      <c r="AZ51" s="259"/>
      <c r="BA51" s="259">
        <v>8531859</v>
      </c>
      <c r="BB51" s="259"/>
      <c r="BC51" s="259"/>
      <c r="BD51" s="259"/>
      <c r="BE51" s="259"/>
      <c r="BF51" s="259"/>
      <c r="BG51" s="259"/>
      <c r="BH51" s="259"/>
      <c r="BI51" s="259"/>
      <c r="BJ51" s="259"/>
    </row>
    <row r="52" spans="2:62" s="106" customFormat="1" ht="12.75" customHeight="1">
      <c r="B52" s="79"/>
      <c r="C52" s="79"/>
      <c r="D52" s="79"/>
      <c r="E52" s="114"/>
      <c r="F52" s="90"/>
      <c r="G52" s="114"/>
      <c r="H52" s="114"/>
      <c r="I52" s="90"/>
      <c r="J52" s="90"/>
      <c r="K52" s="90"/>
      <c r="L52" s="90"/>
      <c r="M52" s="90"/>
      <c r="N52" s="93"/>
      <c r="O52" s="177"/>
      <c r="P52" s="177"/>
      <c r="Q52" s="177"/>
      <c r="R52" s="177"/>
      <c r="S52" s="177"/>
      <c r="T52" s="177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</row>
    <row r="53" spans="2:62" ht="12.75" customHeight="1">
      <c r="B53" s="97"/>
      <c r="C53" s="97"/>
      <c r="D53" s="97"/>
      <c r="E53" s="77"/>
      <c r="F53" s="50"/>
      <c r="G53" s="248">
        <v>21</v>
      </c>
      <c r="H53" s="248"/>
      <c r="I53" s="50"/>
      <c r="J53" s="50"/>
      <c r="K53" s="50"/>
      <c r="L53" s="50"/>
      <c r="M53" s="109"/>
      <c r="N53" s="259">
        <v>1195893</v>
      </c>
      <c r="O53" s="258"/>
      <c r="P53" s="258"/>
      <c r="Q53" s="258"/>
      <c r="R53" s="258"/>
      <c r="S53" s="258"/>
      <c r="T53" s="258"/>
      <c r="U53" s="259">
        <v>4250</v>
      </c>
      <c r="V53" s="274"/>
      <c r="W53" s="274"/>
      <c r="X53" s="274"/>
      <c r="Y53" s="274"/>
      <c r="Z53" s="274"/>
      <c r="AA53" s="274"/>
      <c r="AB53" s="259">
        <v>50634</v>
      </c>
      <c r="AC53" s="274"/>
      <c r="AD53" s="274"/>
      <c r="AE53" s="274"/>
      <c r="AF53" s="274"/>
      <c r="AG53" s="274"/>
      <c r="AH53" s="274"/>
      <c r="AI53" s="259">
        <v>623058</v>
      </c>
      <c r="AJ53" s="274"/>
      <c r="AK53" s="274"/>
      <c r="AL53" s="274"/>
      <c r="AM53" s="274"/>
      <c r="AN53" s="274"/>
      <c r="AO53" s="274"/>
      <c r="AP53" s="274"/>
      <c r="AQ53" s="274"/>
      <c r="AR53" s="259">
        <v>493761</v>
      </c>
      <c r="AS53" s="274"/>
      <c r="AT53" s="274"/>
      <c r="AU53" s="274"/>
      <c r="AV53" s="274"/>
      <c r="AW53" s="274"/>
      <c r="AX53" s="274"/>
      <c r="AY53" s="274"/>
      <c r="AZ53" s="274"/>
      <c r="BA53" s="259">
        <v>8370123</v>
      </c>
      <c r="BB53" s="274"/>
      <c r="BC53" s="274"/>
      <c r="BD53" s="274"/>
      <c r="BE53" s="274"/>
      <c r="BF53" s="274"/>
      <c r="BG53" s="274"/>
      <c r="BH53" s="274"/>
      <c r="BI53" s="274"/>
      <c r="BJ53" s="274"/>
    </row>
    <row r="54" spans="2:62" s="106" customFormat="1" ht="12.75" customHeight="1">
      <c r="B54" s="79"/>
      <c r="C54" s="79"/>
      <c r="D54" s="79"/>
      <c r="E54" s="114"/>
      <c r="F54" s="90"/>
      <c r="G54" s="114"/>
      <c r="H54" s="114"/>
      <c r="I54" s="90"/>
      <c r="J54" s="90"/>
      <c r="K54" s="90"/>
      <c r="L54" s="90"/>
      <c r="M54" s="121"/>
      <c r="N54" s="92"/>
      <c r="O54" s="177"/>
      <c r="P54" s="177"/>
      <c r="Q54" s="177"/>
      <c r="R54" s="177"/>
      <c r="S54" s="177"/>
      <c r="T54" s="177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</row>
    <row r="55" spans="2:62" s="106" customFormat="1" ht="12.75" customHeight="1">
      <c r="B55" s="79"/>
      <c r="C55" s="79"/>
      <c r="D55" s="79"/>
      <c r="E55" s="114"/>
      <c r="F55" s="90"/>
      <c r="G55" s="272">
        <v>22</v>
      </c>
      <c r="H55" s="272"/>
      <c r="I55" s="90"/>
      <c r="J55" s="90"/>
      <c r="K55" s="90"/>
      <c r="L55" s="90"/>
      <c r="M55" s="90"/>
      <c r="N55" s="273">
        <v>1282114</v>
      </c>
      <c r="O55" s="271"/>
      <c r="P55" s="271"/>
      <c r="Q55" s="271"/>
      <c r="R55" s="271"/>
      <c r="S55" s="271"/>
      <c r="T55" s="271"/>
      <c r="U55" s="271">
        <v>4250</v>
      </c>
      <c r="V55" s="271"/>
      <c r="W55" s="271"/>
      <c r="X55" s="271"/>
      <c r="Y55" s="271"/>
      <c r="Z55" s="271"/>
      <c r="AA55" s="271"/>
      <c r="AB55" s="271">
        <v>50634</v>
      </c>
      <c r="AC55" s="271"/>
      <c r="AD55" s="271"/>
      <c r="AE55" s="271"/>
      <c r="AF55" s="271"/>
      <c r="AG55" s="271"/>
      <c r="AH55" s="271"/>
      <c r="AI55" s="271">
        <v>615616</v>
      </c>
      <c r="AJ55" s="271"/>
      <c r="AK55" s="271"/>
      <c r="AL55" s="271"/>
      <c r="AM55" s="271"/>
      <c r="AN55" s="271"/>
      <c r="AO55" s="271"/>
      <c r="AP55" s="271"/>
      <c r="AQ55" s="271"/>
      <c r="AR55" s="271">
        <v>380213</v>
      </c>
      <c r="AS55" s="271"/>
      <c r="AT55" s="271"/>
      <c r="AU55" s="271"/>
      <c r="AV55" s="271"/>
      <c r="AW55" s="271"/>
      <c r="AX55" s="271"/>
      <c r="AY55" s="271"/>
      <c r="AZ55" s="271"/>
      <c r="BA55" s="271">
        <v>7625100</v>
      </c>
      <c r="BB55" s="271"/>
      <c r="BC55" s="271"/>
      <c r="BD55" s="271"/>
      <c r="BE55" s="271"/>
      <c r="BF55" s="271"/>
      <c r="BG55" s="271"/>
      <c r="BH55" s="271"/>
      <c r="BI55" s="271"/>
      <c r="BJ55" s="271"/>
    </row>
    <row r="56" spans="2:62" ht="12.75" customHeight="1">
      <c r="B56" s="47"/>
      <c r="C56" s="84"/>
      <c r="D56" s="84"/>
      <c r="E56" s="84"/>
      <c r="F56" s="84"/>
      <c r="G56" s="84"/>
      <c r="H56" s="85"/>
      <c r="I56" s="47"/>
      <c r="J56" s="47"/>
      <c r="K56" s="47"/>
      <c r="L56" s="47"/>
      <c r="M56" s="47"/>
      <c r="N56" s="10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</row>
    <row r="57" spans="3:8" ht="12" customHeight="1">
      <c r="C57" s="277" t="s">
        <v>6</v>
      </c>
      <c r="D57" s="277"/>
      <c r="E57" s="48" t="s">
        <v>7</v>
      </c>
      <c r="F57" s="278" t="s">
        <v>202</v>
      </c>
      <c r="G57" s="278"/>
      <c r="H57" s="237" t="s">
        <v>253</v>
      </c>
    </row>
    <row r="58" spans="5:8" ht="12" customHeight="1">
      <c r="E58" s="48"/>
      <c r="F58" s="279" t="s">
        <v>8</v>
      </c>
      <c r="G58" s="279"/>
      <c r="H58" s="237" t="s">
        <v>9</v>
      </c>
    </row>
    <row r="59" spans="5:8" ht="12" customHeight="1">
      <c r="E59" s="48"/>
      <c r="F59" s="279" t="s">
        <v>293</v>
      </c>
      <c r="G59" s="279"/>
      <c r="H59" s="237" t="s">
        <v>304</v>
      </c>
    </row>
    <row r="60" spans="2:8" ht="12" customHeight="1">
      <c r="B60" s="276" t="s">
        <v>3</v>
      </c>
      <c r="C60" s="276"/>
      <c r="D60" s="276"/>
      <c r="E60" s="48" t="s">
        <v>203</v>
      </c>
      <c r="F60" s="237" t="s">
        <v>213</v>
      </c>
      <c r="H60" s="237"/>
    </row>
  </sheetData>
  <sheetProtection/>
  <mergeCells count="182">
    <mergeCell ref="BD27:BJ28"/>
    <mergeCell ref="BA47:BJ47"/>
    <mergeCell ref="BA42:BJ42"/>
    <mergeCell ref="AR42:AZ42"/>
    <mergeCell ref="AX44:AZ44"/>
    <mergeCell ref="BH44:BJ44"/>
    <mergeCell ref="AB47:AH47"/>
    <mergeCell ref="AF44:AH44"/>
    <mergeCell ref="AB42:AH43"/>
    <mergeCell ref="BA53:BJ53"/>
    <mergeCell ref="AR53:AZ53"/>
    <mergeCell ref="AR49:AZ49"/>
    <mergeCell ref="AI53:AQ53"/>
    <mergeCell ref="BA51:BJ51"/>
    <mergeCell ref="AR51:AZ51"/>
    <mergeCell ref="BA49:BJ49"/>
    <mergeCell ref="AI49:AQ49"/>
    <mergeCell ref="AI51:AQ51"/>
    <mergeCell ref="AI47:AQ47"/>
    <mergeCell ref="AO44:AQ44"/>
    <mergeCell ref="AP16:AU16"/>
    <mergeCell ref="AP18:AU18"/>
    <mergeCell ref="AJ18:AO18"/>
    <mergeCell ref="AI42:AQ42"/>
    <mergeCell ref="AI35:AO35"/>
    <mergeCell ref="AP31:AV31"/>
    <mergeCell ref="AR47:AZ47"/>
    <mergeCell ref="AD18:AI18"/>
    <mergeCell ref="B6:I7"/>
    <mergeCell ref="X6:AC8"/>
    <mergeCell ref="AD6:AI8"/>
    <mergeCell ref="AJ6:AO8"/>
    <mergeCell ref="J5:P8"/>
    <mergeCell ref="Q5:W8"/>
    <mergeCell ref="X5:BJ5"/>
    <mergeCell ref="BF6:BJ8"/>
    <mergeCell ref="BA6:BE8"/>
    <mergeCell ref="AV12:AZ12"/>
    <mergeCell ref="AJ12:AO12"/>
    <mergeCell ref="AP12:AU12"/>
    <mergeCell ref="Q10:W10"/>
    <mergeCell ref="X10:AC10"/>
    <mergeCell ref="AP10:AU10"/>
    <mergeCell ref="AV6:AZ8"/>
    <mergeCell ref="AP6:AU8"/>
    <mergeCell ref="AV10:AZ10"/>
    <mergeCell ref="BA10:BE10"/>
    <mergeCell ref="BF10:BJ10"/>
    <mergeCell ref="BA18:BE18"/>
    <mergeCell ref="BA12:BE12"/>
    <mergeCell ref="X12:AC12"/>
    <mergeCell ref="AD10:AI10"/>
    <mergeCell ref="AJ10:AO10"/>
    <mergeCell ref="BF14:BJ14"/>
    <mergeCell ref="AJ16:AO16"/>
    <mergeCell ref="BA14:BE14"/>
    <mergeCell ref="BF16:BJ16"/>
    <mergeCell ref="AV16:AZ16"/>
    <mergeCell ref="AD16:AI16"/>
    <mergeCell ref="BA16:BE16"/>
    <mergeCell ref="BF18:BJ18"/>
    <mergeCell ref="BF12:BJ12"/>
    <mergeCell ref="AV14:AZ14"/>
    <mergeCell ref="AP35:AV35"/>
    <mergeCell ref="AP37:AV37"/>
    <mergeCell ref="AI31:AO31"/>
    <mergeCell ref="AW31:BC31"/>
    <mergeCell ref="AW35:BC35"/>
    <mergeCell ref="AV18:AZ18"/>
    <mergeCell ref="B3:BJ3"/>
    <mergeCell ref="B24:BJ24"/>
    <mergeCell ref="N27:T27"/>
    <mergeCell ref="BH29:BJ29"/>
    <mergeCell ref="AB28:AH28"/>
    <mergeCell ref="Q14:W14"/>
    <mergeCell ref="E16:F16"/>
    <mergeCell ref="AD14:AI14"/>
    <mergeCell ref="AJ14:AO14"/>
    <mergeCell ref="AP14:AU14"/>
    <mergeCell ref="G53:H53"/>
    <mergeCell ref="B60:D60"/>
    <mergeCell ref="G47:H47"/>
    <mergeCell ref="C57:D57"/>
    <mergeCell ref="F57:G57"/>
    <mergeCell ref="F58:G58"/>
    <mergeCell ref="G51:H51"/>
    <mergeCell ref="G49:H49"/>
    <mergeCell ref="C47:F47"/>
    <mergeCell ref="F59:G59"/>
    <mergeCell ref="B20:D20"/>
    <mergeCell ref="B27:M27"/>
    <mergeCell ref="U35:AA35"/>
    <mergeCell ref="Y44:AA44"/>
    <mergeCell ref="U39:AA39"/>
    <mergeCell ref="N31:T31"/>
    <mergeCell ref="U31:AA31"/>
    <mergeCell ref="G39:H39"/>
    <mergeCell ref="G31:H31"/>
    <mergeCell ref="G37:H37"/>
    <mergeCell ref="AB53:AH53"/>
    <mergeCell ref="U49:AA49"/>
    <mergeCell ref="AB49:AH49"/>
    <mergeCell ref="N53:T53"/>
    <mergeCell ref="U53:AA53"/>
    <mergeCell ref="N49:T49"/>
    <mergeCell ref="N51:T51"/>
    <mergeCell ref="U51:AA51"/>
    <mergeCell ref="AB51:AH51"/>
    <mergeCell ref="AI55:AQ55"/>
    <mergeCell ref="AR55:AZ55"/>
    <mergeCell ref="BA55:BJ55"/>
    <mergeCell ref="G55:H55"/>
    <mergeCell ref="AB55:AH55"/>
    <mergeCell ref="N55:T55"/>
    <mergeCell ref="U55:AA55"/>
    <mergeCell ref="BD35:BJ35"/>
    <mergeCell ref="AW39:BC39"/>
    <mergeCell ref="BD39:BJ39"/>
    <mergeCell ref="AW37:BC37"/>
    <mergeCell ref="BD37:BJ37"/>
    <mergeCell ref="AB39:AH39"/>
    <mergeCell ref="AI39:AO39"/>
    <mergeCell ref="AP39:AV39"/>
    <mergeCell ref="AB37:AH37"/>
    <mergeCell ref="AI37:AO37"/>
    <mergeCell ref="AP28:AV28"/>
    <mergeCell ref="AP33:AV33"/>
    <mergeCell ref="AI33:AO33"/>
    <mergeCell ref="AT29:AV29"/>
    <mergeCell ref="BB29:BC29"/>
    <mergeCell ref="AN29:AO29"/>
    <mergeCell ref="J12:P12"/>
    <mergeCell ref="E12:F12"/>
    <mergeCell ref="AF29:AH29"/>
    <mergeCell ref="U27:AA28"/>
    <mergeCell ref="E18:F18"/>
    <mergeCell ref="Y29:AA29"/>
    <mergeCell ref="Q18:W18"/>
    <mergeCell ref="X18:AC18"/>
    <mergeCell ref="AD12:AI12"/>
    <mergeCell ref="Q12:W12"/>
    <mergeCell ref="X14:AC14"/>
    <mergeCell ref="X16:AC16"/>
    <mergeCell ref="BD31:BJ31"/>
    <mergeCell ref="B10:D10"/>
    <mergeCell ref="G10:I10"/>
    <mergeCell ref="J18:P18"/>
    <mergeCell ref="E14:F14"/>
    <mergeCell ref="J14:P14"/>
    <mergeCell ref="E10:F10"/>
    <mergeCell ref="J10:P10"/>
    <mergeCell ref="AB33:AH33"/>
    <mergeCell ref="AB35:AH35"/>
    <mergeCell ref="AB31:AH31"/>
    <mergeCell ref="U26:BJ26"/>
    <mergeCell ref="AP27:BC27"/>
    <mergeCell ref="AW28:BC28"/>
    <mergeCell ref="AB27:AO27"/>
    <mergeCell ref="BD33:BJ33"/>
    <mergeCell ref="AW33:BC33"/>
    <mergeCell ref="AI28:AO28"/>
    <mergeCell ref="R44:T44"/>
    <mergeCell ref="N47:T47"/>
    <mergeCell ref="U47:AA47"/>
    <mergeCell ref="J16:P16"/>
    <mergeCell ref="Q16:W16"/>
    <mergeCell ref="N37:T37"/>
    <mergeCell ref="U37:AA37"/>
    <mergeCell ref="N41:AH41"/>
    <mergeCell ref="R29:T29"/>
    <mergeCell ref="N35:T35"/>
    <mergeCell ref="N33:T33"/>
    <mergeCell ref="U33:AA33"/>
    <mergeCell ref="N39:T39"/>
    <mergeCell ref="N42:T43"/>
    <mergeCell ref="U42:AA43"/>
    <mergeCell ref="B42:M42"/>
    <mergeCell ref="G33:H33"/>
    <mergeCell ref="I31:L31"/>
    <mergeCell ref="G35:H35"/>
    <mergeCell ref="C31:F31"/>
    <mergeCell ref="I47:L4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7"/>
  <sheetViews>
    <sheetView workbookViewId="0" topLeftCell="A1">
      <selection activeCell="B3" sqref="B3:X3"/>
    </sheetView>
  </sheetViews>
  <sheetFormatPr defaultColWidth="9.00390625" defaultRowHeight="13.5"/>
  <cols>
    <col min="1" max="21" width="1.625" style="45" customWidth="1"/>
    <col min="22" max="24" width="20.375" style="45" customWidth="1"/>
    <col min="25" max="25" width="1.625" style="45" customWidth="1"/>
    <col min="26" max="26" width="11.125" style="3" bestFit="1" customWidth="1"/>
    <col min="27" max="16384" width="9.00390625" style="3" customWidth="1"/>
  </cols>
  <sheetData>
    <row r="1" spans="1:18" ht="10.5" customHeight="1">
      <c r="A1" s="238" t="s">
        <v>310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ht="9" customHeight="1"/>
    <row r="3" spans="1:25" s="1" customFormat="1" ht="15" customHeight="1">
      <c r="A3" s="83"/>
      <c r="B3" s="296" t="s">
        <v>309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80"/>
    </row>
    <row r="4" spans="2:24" ht="9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2:25" ht="18" customHeight="1">
      <c r="B5" s="294" t="s">
        <v>300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88" t="s">
        <v>174</v>
      </c>
      <c r="W5" s="288"/>
      <c r="X5" s="289"/>
      <c r="Y5" s="50"/>
    </row>
    <row r="6" spans="2:26" ht="18" customHeight="1"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89" t="s">
        <v>10</v>
      </c>
      <c r="W6" s="89" t="s">
        <v>11</v>
      </c>
      <c r="X6" s="110" t="s">
        <v>12</v>
      </c>
      <c r="Y6" s="50"/>
      <c r="Z6" s="35" t="s">
        <v>254</v>
      </c>
    </row>
    <row r="7" spans="2:26" ht="12" customHeight="1">
      <c r="B7" s="50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119" t="s">
        <v>179</v>
      </c>
      <c r="W7" s="120" t="s">
        <v>188</v>
      </c>
      <c r="X7" s="120" t="s">
        <v>188</v>
      </c>
      <c r="Z7" s="35" t="s">
        <v>297</v>
      </c>
    </row>
    <row r="8" spans="2:24" ht="6.75" customHeight="1">
      <c r="B8" s="50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8"/>
      <c r="W8" s="97"/>
      <c r="X8" s="97"/>
    </row>
    <row r="9" spans="1:26" s="16" customFormat="1" ht="10.5" customHeight="1">
      <c r="A9" s="106"/>
      <c r="B9" s="90"/>
      <c r="C9" s="293" t="s">
        <v>13</v>
      </c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90"/>
      <c r="V9" s="217">
        <f>SUM(V11,V17,V21,V24,V27,V30,V33,V36,V39,V42,V45,V48,V52,V57,V62,V66,V69,V73,V76,V83)</f>
        <v>232417930</v>
      </c>
      <c r="W9" s="180">
        <v>100</v>
      </c>
      <c r="X9" s="181">
        <f>SUM(V9/Z9-1)*100</f>
        <v>4.153261441758005</v>
      </c>
      <c r="Y9" s="106"/>
      <c r="Z9" s="164">
        <v>223149930</v>
      </c>
    </row>
    <row r="10" spans="2:26" ht="7.5" customHeight="1">
      <c r="B10" s="50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218"/>
      <c r="W10" s="122"/>
      <c r="X10" s="183"/>
      <c r="Z10" s="33"/>
    </row>
    <row r="11" spans="2:26" ht="10.5" customHeight="1">
      <c r="B11" s="50"/>
      <c r="C11" s="292" t="s">
        <v>14</v>
      </c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50"/>
      <c r="V11" s="189">
        <f>SUM(V12:V15)</f>
        <v>60224173</v>
      </c>
      <c r="W11" s="123">
        <f>ROUND(V11/V$9*100,1)</f>
        <v>25.9</v>
      </c>
      <c r="X11" s="184">
        <f>SUM(V11/Z11-1)*100</f>
        <v>-0.9617360063260416</v>
      </c>
      <c r="Z11" s="165">
        <v>60808995</v>
      </c>
    </row>
    <row r="12" spans="2:26" ht="10.5" customHeight="1">
      <c r="B12" s="50"/>
      <c r="C12" s="97"/>
      <c r="D12" s="292" t="s">
        <v>15</v>
      </c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50"/>
      <c r="V12" s="189">
        <v>56823647</v>
      </c>
      <c r="W12" s="123">
        <f>ROUND(V12/V$9*100,1)</f>
        <v>24.4</v>
      </c>
      <c r="X12" s="184">
        <f>SUM(V12/Z12-1)*100</f>
        <v>-0.7082010932824678</v>
      </c>
      <c r="Z12" s="34">
        <v>57228943</v>
      </c>
    </row>
    <row r="13" spans="2:26" ht="10.5" customHeight="1">
      <c r="B13" s="50"/>
      <c r="C13" s="97"/>
      <c r="D13" s="292" t="s">
        <v>16</v>
      </c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50"/>
      <c r="V13" s="189">
        <v>238239</v>
      </c>
      <c r="W13" s="123">
        <f>ROUND(V13/V$9*100,1)</f>
        <v>0.1</v>
      </c>
      <c r="X13" s="184">
        <f>SUM(V13/Z13-1)*100</f>
        <v>-2.127213793613425</v>
      </c>
      <c r="Z13" s="34">
        <v>243417</v>
      </c>
    </row>
    <row r="14" spans="2:26" ht="10.5" customHeight="1">
      <c r="B14" s="50"/>
      <c r="C14" s="97"/>
      <c r="D14" s="292" t="s">
        <v>17</v>
      </c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50"/>
      <c r="V14" s="189">
        <v>3136884</v>
      </c>
      <c r="W14" s="123">
        <f>ROUND(V14/V$9*100,1)</f>
        <v>1.3</v>
      </c>
      <c r="X14" s="184">
        <f>SUM(V14/Z14-1)*100</f>
        <v>-5.1267332326395465</v>
      </c>
      <c r="Z14" s="34">
        <v>3306394</v>
      </c>
    </row>
    <row r="15" spans="2:26" ht="10.5" customHeight="1">
      <c r="B15" s="50"/>
      <c r="C15" s="97"/>
      <c r="D15" s="292" t="s">
        <v>192</v>
      </c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50"/>
      <c r="V15" s="189">
        <v>25403</v>
      </c>
      <c r="W15" s="123">
        <f>ROUND(V15/V$9*100,1)</f>
        <v>0</v>
      </c>
      <c r="X15" s="184">
        <f>SUM(V15/Z15-1)*100</f>
        <v>-15.99814820938461</v>
      </c>
      <c r="Z15" s="34">
        <v>30241</v>
      </c>
    </row>
    <row r="16" spans="2:26" ht="7.5" customHeight="1">
      <c r="B16" s="50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189"/>
      <c r="W16" s="185"/>
      <c r="X16" s="186"/>
      <c r="Z16" s="34"/>
    </row>
    <row r="17" spans="2:26" ht="10.5" customHeight="1">
      <c r="B17" s="50"/>
      <c r="C17" s="292" t="s">
        <v>18</v>
      </c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50"/>
      <c r="V17" s="189">
        <f>SUM(V18:V19)</f>
        <v>1130000</v>
      </c>
      <c r="W17" s="123">
        <f>ROUND(V17/V$9*100,1)</f>
        <v>0.5</v>
      </c>
      <c r="X17" s="184">
        <f>SUM(V17/Z17-1)*100</f>
        <v>-6.7579833319580835</v>
      </c>
      <c r="Z17" s="165">
        <v>1211900</v>
      </c>
    </row>
    <row r="18" spans="2:26" ht="10.5" customHeight="1">
      <c r="B18" s="50"/>
      <c r="C18" s="97"/>
      <c r="D18" s="292" t="s">
        <v>19</v>
      </c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50"/>
      <c r="V18" s="189">
        <v>815000</v>
      </c>
      <c r="W18" s="123">
        <f>ROUND(V18/V$9*100,1)</f>
        <v>0.4</v>
      </c>
      <c r="X18" s="184">
        <f>SUM(V18/Z18-1)*100</f>
        <v>-6.910336950314111</v>
      </c>
      <c r="Z18" s="34">
        <v>875500</v>
      </c>
    </row>
    <row r="19" spans="2:26" ht="10.5" customHeight="1">
      <c r="B19" s="50"/>
      <c r="C19" s="97"/>
      <c r="D19" s="292" t="s">
        <v>287</v>
      </c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50"/>
      <c r="V19" s="189">
        <v>315000</v>
      </c>
      <c r="W19" s="123">
        <f>ROUND(V19/V$9*100,1)</f>
        <v>0.1</v>
      </c>
      <c r="X19" s="184">
        <f>SUM(V19/Z19-1)*100</f>
        <v>-6.3614744351961905</v>
      </c>
      <c r="Z19" s="34">
        <v>336400</v>
      </c>
    </row>
    <row r="20" spans="2:26" ht="7.5" customHeight="1">
      <c r="B20" s="50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189"/>
      <c r="W20" s="123"/>
      <c r="X20" s="184"/>
      <c r="Z20" s="34"/>
    </row>
    <row r="21" spans="2:26" ht="10.5" customHeight="1">
      <c r="B21" s="50"/>
      <c r="C21" s="292" t="s">
        <v>20</v>
      </c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50"/>
      <c r="V21" s="189">
        <f>SUM(V22)</f>
        <v>803300</v>
      </c>
      <c r="W21" s="123">
        <f>ROUND(V21/V$9*100,1)</f>
        <v>0.3</v>
      </c>
      <c r="X21" s="184">
        <f>SUM(V21/Z21-1)*100</f>
        <v>5.006535947712409</v>
      </c>
      <c r="Z21" s="165">
        <v>765000</v>
      </c>
    </row>
    <row r="22" spans="2:26" ht="10.5" customHeight="1">
      <c r="B22" s="50"/>
      <c r="C22" s="97"/>
      <c r="D22" s="292" t="s">
        <v>20</v>
      </c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50"/>
      <c r="V22" s="189">
        <v>803300</v>
      </c>
      <c r="W22" s="123">
        <f>ROUND(V22/V$9*100,1)</f>
        <v>0.3</v>
      </c>
      <c r="X22" s="184">
        <f>SUM(V22/Z22-1)*100</f>
        <v>5.006535947712409</v>
      </c>
      <c r="Z22" s="34">
        <v>765000</v>
      </c>
    </row>
    <row r="23" spans="2:26" ht="7.5" customHeight="1">
      <c r="B23" s="50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189"/>
      <c r="W23" s="123"/>
      <c r="X23" s="184"/>
      <c r="Z23" s="34"/>
    </row>
    <row r="24" spans="2:26" ht="10.5" customHeight="1">
      <c r="B24" s="50"/>
      <c r="C24" s="292" t="s">
        <v>193</v>
      </c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50"/>
      <c r="V24" s="189">
        <f>SUM(V25)</f>
        <v>292900</v>
      </c>
      <c r="W24" s="123">
        <f>ROUND(V24/V$9*100,1)</f>
        <v>0.1</v>
      </c>
      <c r="X24" s="184">
        <f>SUM(V24/Z24-1)*100</f>
        <v>0</v>
      </c>
      <c r="Z24" s="165">
        <v>292900</v>
      </c>
    </row>
    <row r="25" spans="2:26" ht="10.5" customHeight="1">
      <c r="B25" s="50"/>
      <c r="C25" s="97"/>
      <c r="D25" s="292" t="s">
        <v>193</v>
      </c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50"/>
      <c r="V25" s="189">
        <v>292900</v>
      </c>
      <c r="W25" s="123">
        <f>ROUND(V25/V$9*100,1)</f>
        <v>0.1</v>
      </c>
      <c r="X25" s="184">
        <f>SUM(V25/Z25-1)*100</f>
        <v>0</v>
      </c>
      <c r="Z25" s="34">
        <v>292900</v>
      </c>
    </row>
    <row r="26" spans="2:26" ht="7.5" customHeight="1">
      <c r="B26" s="50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189"/>
      <c r="W26" s="123"/>
      <c r="X26" s="184"/>
      <c r="Z26" s="34"/>
    </row>
    <row r="27" spans="2:26" ht="10.5" customHeight="1">
      <c r="B27" s="50"/>
      <c r="C27" s="292" t="s">
        <v>194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50"/>
      <c r="V27" s="189">
        <f>SUM(V28)</f>
        <v>128000</v>
      </c>
      <c r="W27" s="123">
        <f>ROUND(V27/V$9*100,1)</f>
        <v>0.1</v>
      </c>
      <c r="X27" s="184">
        <f>SUM(V27/Z27-1)*100</f>
        <v>10.344827586206895</v>
      </c>
      <c r="Z27" s="165">
        <v>116000</v>
      </c>
    </row>
    <row r="28" spans="2:26" ht="10.5" customHeight="1">
      <c r="B28" s="50"/>
      <c r="C28" s="97"/>
      <c r="D28" s="292" t="s">
        <v>194</v>
      </c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50"/>
      <c r="V28" s="189">
        <v>128000</v>
      </c>
      <c r="W28" s="123">
        <f>ROUND(V28/V$9*100,1)</f>
        <v>0.1</v>
      </c>
      <c r="X28" s="184">
        <f>SUM(V28/Z28-1)*100</f>
        <v>10.344827586206895</v>
      </c>
      <c r="Z28" s="34">
        <v>116000</v>
      </c>
    </row>
    <row r="29" spans="2:26" ht="7.5" customHeight="1">
      <c r="B29" s="50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189"/>
      <c r="W29" s="123"/>
      <c r="X29" s="184"/>
      <c r="Z29" s="34"/>
    </row>
    <row r="30" spans="2:26" ht="10.5" customHeight="1">
      <c r="B30" s="50"/>
      <c r="C30" s="292" t="s">
        <v>21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50"/>
      <c r="V30" s="189">
        <f>SUM(V31)</f>
        <v>6242000</v>
      </c>
      <c r="W30" s="123">
        <f>ROUND(V30/V$9*100,1)</f>
        <v>2.7</v>
      </c>
      <c r="X30" s="184">
        <f>SUM(V30/Z30-1)*100</f>
        <v>1.7938682322244048</v>
      </c>
      <c r="Z30" s="165">
        <v>6132000</v>
      </c>
    </row>
    <row r="31" spans="2:26" ht="10.5" customHeight="1">
      <c r="B31" s="50"/>
      <c r="C31" s="97"/>
      <c r="D31" s="292" t="s">
        <v>21</v>
      </c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50"/>
      <c r="V31" s="189">
        <v>6242000</v>
      </c>
      <c r="W31" s="123">
        <f>ROUND(V31/V$9*100,1)</f>
        <v>2.7</v>
      </c>
      <c r="X31" s="184">
        <f>SUM(V31/Z31-1)*100</f>
        <v>1.7938682322244048</v>
      </c>
      <c r="Z31" s="34">
        <v>6132000</v>
      </c>
    </row>
    <row r="32" spans="2:26" ht="7.5" customHeight="1">
      <c r="B32" s="50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189"/>
      <c r="W32" s="123"/>
      <c r="X32" s="184"/>
      <c r="Z32" s="34"/>
    </row>
    <row r="33" spans="2:26" ht="10.5" customHeight="1">
      <c r="B33" s="50"/>
      <c r="C33" s="292" t="s">
        <v>22</v>
      </c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50"/>
      <c r="V33" s="189">
        <f>SUM(V34)</f>
        <v>580000</v>
      </c>
      <c r="W33" s="123">
        <f>ROUND(V33/V$9*100,1)</f>
        <v>0.2</v>
      </c>
      <c r="X33" s="184">
        <f>SUM(V33/Z33-1)*100</f>
        <v>-26.86002522068096</v>
      </c>
      <c r="Z33" s="165">
        <v>793000</v>
      </c>
    </row>
    <row r="34" spans="2:26" ht="10.5" customHeight="1">
      <c r="B34" s="50"/>
      <c r="C34" s="97"/>
      <c r="D34" s="292" t="s">
        <v>22</v>
      </c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50"/>
      <c r="V34" s="189">
        <v>580000</v>
      </c>
      <c r="W34" s="123">
        <f>ROUND(V34/V$9*100,1)</f>
        <v>0.2</v>
      </c>
      <c r="X34" s="184">
        <f>SUM(V34/Z34-1)*100</f>
        <v>-26.86002522068096</v>
      </c>
      <c r="Z34" s="34">
        <v>793000</v>
      </c>
    </row>
    <row r="35" spans="2:26" ht="7.5" customHeight="1">
      <c r="B35" s="50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189"/>
      <c r="W35" s="123"/>
      <c r="X35" s="184"/>
      <c r="Z35" s="34"/>
    </row>
    <row r="36" spans="2:26" ht="10.5" customHeight="1">
      <c r="B36" s="50"/>
      <c r="C36" s="292" t="s">
        <v>23</v>
      </c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50"/>
      <c r="V36" s="189">
        <f>SUM(V37:V37)</f>
        <v>1104500</v>
      </c>
      <c r="W36" s="123">
        <f>ROUND(V36/V$9*100,1)</f>
        <v>0.5</v>
      </c>
      <c r="X36" s="184">
        <f>SUM(V36/Z36-1)*100</f>
        <v>46.58261446582615</v>
      </c>
      <c r="Z36" s="165">
        <v>753500</v>
      </c>
    </row>
    <row r="37" spans="2:26" ht="10.5" customHeight="1">
      <c r="B37" s="50"/>
      <c r="C37" s="97"/>
      <c r="D37" s="292" t="s">
        <v>23</v>
      </c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50"/>
      <c r="V37" s="189">
        <v>1104500</v>
      </c>
      <c r="W37" s="123">
        <f>ROUND(V37/V$9*100,1)</f>
        <v>0.5</v>
      </c>
      <c r="X37" s="184">
        <f>SUM(V37/Z37-1)*100</f>
        <v>46.58261446582615</v>
      </c>
      <c r="Z37" s="166">
        <v>753500</v>
      </c>
    </row>
    <row r="38" spans="2:26" ht="7.5" customHeight="1">
      <c r="B38" s="50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189"/>
      <c r="W38" s="123"/>
      <c r="X38" s="184"/>
      <c r="Z38" s="34"/>
    </row>
    <row r="39" spans="2:26" ht="10.5" customHeight="1">
      <c r="B39" s="50"/>
      <c r="C39" s="292" t="s">
        <v>24</v>
      </c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50"/>
      <c r="V39" s="189">
        <f>SUM(V40)</f>
        <v>71996545</v>
      </c>
      <c r="W39" s="123">
        <f>ROUND(V39/V$9*100,1)</f>
        <v>31</v>
      </c>
      <c r="X39" s="184">
        <f>SUM(V39/Z39-1)*100</f>
        <v>2.5441995254938288</v>
      </c>
      <c r="Z39" s="165">
        <v>70210256</v>
      </c>
    </row>
    <row r="40" spans="2:26" ht="10.5" customHeight="1">
      <c r="B40" s="50"/>
      <c r="C40" s="97"/>
      <c r="D40" s="292" t="s">
        <v>25</v>
      </c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50"/>
      <c r="V40" s="189">
        <v>71996545</v>
      </c>
      <c r="W40" s="123">
        <f>ROUND(V40/V$9*100,1)</f>
        <v>31</v>
      </c>
      <c r="X40" s="184">
        <f>SUM(V40/Z40-1)*100</f>
        <v>2.5441995254938288</v>
      </c>
      <c r="Z40" s="34">
        <v>70210256</v>
      </c>
    </row>
    <row r="41" spans="2:26" ht="7.5" customHeight="1">
      <c r="B41" s="50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189"/>
      <c r="W41" s="123"/>
      <c r="X41" s="184"/>
      <c r="Z41" s="34"/>
    </row>
    <row r="42" spans="2:26" ht="10.5" customHeight="1">
      <c r="B42" s="50"/>
      <c r="C42" s="292" t="s">
        <v>26</v>
      </c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50"/>
      <c r="V42" s="189">
        <f>SUM(V43)</f>
        <v>105000</v>
      </c>
      <c r="W42" s="123">
        <f>ROUND(V42/V$9*100,1)</f>
        <v>0</v>
      </c>
      <c r="X42" s="184">
        <f>SUM(V42/Z42-1)*100</f>
        <v>-6.25</v>
      </c>
      <c r="Z42" s="165">
        <v>112000</v>
      </c>
    </row>
    <row r="43" spans="2:26" ht="10.5" customHeight="1">
      <c r="B43" s="50"/>
      <c r="C43" s="97"/>
      <c r="D43" s="292" t="s">
        <v>26</v>
      </c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50"/>
      <c r="V43" s="189">
        <v>105000</v>
      </c>
      <c r="W43" s="123">
        <f>ROUND(V43/V$9*100,1)</f>
        <v>0</v>
      </c>
      <c r="X43" s="184">
        <f>SUM(V43/Z43-1)*100</f>
        <v>-6.25</v>
      </c>
      <c r="Z43" s="34">
        <v>112000</v>
      </c>
    </row>
    <row r="44" spans="2:26" ht="7.5" customHeight="1">
      <c r="B44" s="50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189"/>
      <c r="W44" s="123"/>
      <c r="X44" s="184"/>
      <c r="Z44" s="34"/>
    </row>
    <row r="45" spans="2:26" ht="10.5" customHeight="1">
      <c r="B45" s="50"/>
      <c r="C45" s="292" t="s">
        <v>27</v>
      </c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50"/>
      <c r="V45" s="189">
        <f>SUM(V46)</f>
        <v>1747169</v>
      </c>
      <c r="W45" s="123">
        <f>ROUND(V45/V$9*100,1)</f>
        <v>0.8</v>
      </c>
      <c r="X45" s="184">
        <f>SUM(V45/Z45-1)*100</f>
        <v>4.415880435958375</v>
      </c>
      <c r="Z45" s="165">
        <v>1673279</v>
      </c>
    </row>
    <row r="46" spans="2:26" ht="10.5" customHeight="1">
      <c r="B46" s="50"/>
      <c r="C46" s="97"/>
      <c r="D46" s="292" t="s">
        <v>28</v>
      </c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50"/>
      <c r="V46" s="189">
        <v>1747169</v>
      </c>
      <c r="W46" s="123">
        <f>ROUND(V46/V$9*100,1)</f>
        <v>0.8</v>
      </c>
      <c r="X46" s="184">
        <f>SUM(V46/Z46-1)*100</f>
        <v>4.415880435958375</v>
      </c>
      <c r="Z46" s="34">
        <v>1673279</v>
      </c>
    </row>
    <row r="47" spans="2:26" ht="7.5" customHeight="1">
      <c r="B47" s="50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189"/>
      <c r="W47" s="123"/>
      <c r="X47" s="184"/>
      <c r="Z47" s="34"/>
    </row>
    <row r="48" spans="2:26" ht="10.5" customHeight="1">
      <c r="B48" s="50"/>
      <c r="C48" s="292" t="s">
        <v>29</v>
      </c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50"/>
      <c r="V48" s="189">
        <f>SUM(V49:V50)</f>
        <v>3807961</v>
      </c>
      <c r="W48" s="123">
        <f>ROUND(V48/V$9*100,1)</f>
        <v>1.6</v>
      </c>
      <c r="X48" s="184">
        <f>SUM(V48/Z48-1)*100</f>
        <v>-0.047273294237282215</v>
      </c>
      <c r="Z48" s="165">
        <v>3809762</v>
      </c>
    </row>
    <row r="49" spans="2:26" ht="10.5" customHeight="1">
      <c r="B49" s="50"/>
      <c r="C49" s="97"/>
      <c r="D49" s="292" t="s">
        <v>30</v>
      </c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50"/>
      <c r="V49" s="189">
        <v>2948437</v>
      </c>
      <c r="W49" s="123">
        <f>ROUND(V49/V$9*100,1)</f>
        <v>1.3</v>
      </c>
      <c r="X49" s="184">
        <f>SUM(V49/Z49-1)*100</f>
        <v>0.23866048234575388</v>
      </c>
      <c r="Z49" s="34">
        <v>2941417</v>
      </c>
    </row>
    <row r="50" spans="2:26" ht="10.5" customHeight="1">
      <c r="B50" s="50"/>
      <c r="C50" s="97"/>
      <c r="D50" s="292" t="s">
        <v>31</v>
      </c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50"/>
      <c r="V50" s="189">
        <v>859524</v>
      </c>
      <c r="W50" s="123">
        <f>ROUND(V50/V$9*100,1)</f>
        <v>0.4</v>
      </c>
      <c r="X50" s="184">
        <f>SUM(V50/Z50-1)*100</f>
        <v>-1.0158404781509645</v>
      </c>
      <c r="Z50" s="34">
        <v>868345</v>
      </c>
    </row>
    <row r="51" spans="2:26" ht="7.5" customHeight="1">
      <c r="B51" s="50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189"/>
      <c r="W51" s="123"/>
      <c r="X51" s="184"/>
      <c r="Z51" s="34"/>
    </row>
    <row r="52" spans="2:26" ht="10.5" customHeight="1">
      <c r="B52" s="50"/>
      <c r="C52" s="292" t="s">
        <v>32</v>
      </c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50"/>
      <c r="V52" s="189">
        <f>SUM(V53:V55)</f>
        <v>45432735</v>
      </c>
      <c r="W52" s="123">
        <f>ROUND(V52/V$9*100,1)</f>
        <v>19.5</v>
      </c>
      <c r="X52" s="184">
        <f>SUM(V52/Z52-1)*100</f>
        <v>13.32940192368508</v>
      </c>
      <c r="Z52" s="165">
        <v>40089098</v>
      </c>
    </row>
    <row r="53" spans="2:26" ht="10.5" customHeight="1">
      <c r="B53" s="50"/>
      <c r="C53" s="97"/>
      <c r="D53" s="292" t="s">
        <v>33</v>
      </c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50"/>
      <c r="V53" s="189">
        <v>40409310</v>
      </c>
      <c r="W53" s="123">
        <f>ROUND(V53/V$9*100,1)</f>
        <v>17.4</v>
      </c>
      <c r="X53" s="184">
        <f>SUM(V53/Z53-1)*100</f>
        <v>9.219703116804068</v>
      </c>
      <c r="Z53" s="34">
        <v>36998187</v>
      </c>
    </row>
    <row r="54" spans="2:26" ht="10.5" customHeight="1">
      <c r="B54" s="50"/>
      <c r="C54" s="97"/>
      <c r="D54" s="292" t="s">
        <v>34</v>
      </c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50"/>
      <c r="V54" s="189">
        <v>4979258</v>
      </c>
      <c r="W54" s="123">
        <f>ROUND(V54/V$9*100,1)</f>
        <v>2.1</v>
      </c>
      <c r="X54" s="184">
        <f>SUM(V54/Z54-1)*100</f>
        <v>63.95042427670789</v>
      </c>
      <c r="Z54" s="34">
        <v>3037051</v>
      </c>
    </row>
    <row r="55" spans="2:26" ht="10.5" customHeight="1">
      <c r="B55" s="50"/>
      <c r="C55" s="97"/>
      <c r="D55" s="292" t="s">
        <v>35</v>
      </c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50"/>
      <c r="V55" s="189">
        <v>44167</v>
      </c>
      <c r="W55" s="123">
        <f>ROUND(V55/V$9*100,1)</f>
        <v>0</v>
      </c>
      <c r="X55" s="184">
        <f>SUM(V55/Z55-1)*100</f>
        <v>-17.996658002227996</v>
      </c>
      <c r="Z55" s="34">
        <v>53860</v>
      </c>
    </row>
    <row r="56" spans="2:26" ht="7.5" customHeight="1">
      <c r="B56" s="50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189"/>
      <c r="W56" s="123"/>
      <c r="X56" s="184"/>
      <c r="Z56" s="34"/>
    </row>
    <row r="57" spans="2:26" ht="10.5" customHeight="1">
      <c r="B57" s="50"/>
      <c r="C57" s="292" t="s">
        <v>36</v>
      </c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50"/>
      <c r="V57" s="189">
        <f>SUM(V58:V60)</f>
        <v>12930347</v>
      </c>
      <c r="W57" s="123">
        <f>ROUND(V57/V$9*100,1)</f>
        <v>5.6</v>
      </c>
      <c r="X57" s="184">
        <f>SUM(V57/Z57-1)*100</f>
        <v>24.81196178095808</v>
      </c>
      <c r="Z57" s="165">
        <v>10359862</v>
      </c>
    </row>
    <row r="58" spans="2:26" ht="10.5" customHeight="1">
      <c r="B58" s="50"/>
      <c r="C58" s="97"/>
      <c r="D58" s="292" t="s">
        <v>37</v>
      </c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50"/>
      <c r="V58" s="189">
        <v>5666598</v>
      </c>
      <c r="W58" s="123">
        <f>ROUND(V58/V$9*100,1)</f>
        <v>2.4</v>
      </c>
      <c r="X58" s="184">
        <f>SUM(V58/Z58-1)*100</f>
        <v>21.89029181534774</v>
      </c>
      <c r="Z58" s="34">
        <v>4648933</v>
      </c>
    </row>
    <row r="59" spans="2:26" ht="10.5" customHeight="1">
      <c r="B59" s="50"/>
      <c r="C59" s="97"/>
      <c r="D59" s="292" t="s">
        <v>38</v>
      </c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50"/>
      <c r="V59" s="189">
        <v>5535196</v>
      </c>
      <c r="W59" s="123">
        <f>ROUND(V59/V$9*100,1)</f>
        <v>2.4</v>
      </c>
      <c r="X59" s="184">
        <f>SUM(V59/Z59-1)*100</f>
        <v>61.09117874405132</v>
      </c>
      <c r="Z59" s="34">
        <v>3436064</v>
      </c>
    </row>
    <row r="60" spans="2:26" ht="10.5" customHeight="1">
      <c r="B60" s="50"/>
      <c r="C60" s="97"/>
      <c r="D60" s="292" t="s">
        <v>39</v>
      </c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50"/>
      <c r="V60" s="189">
        <v>1728553</v>
      </c>
      <c r="W60" s="123">
        <f>ROUND(V60/V$9*100,1)</f>
        <v>0.7</v>
      </c>
      <c r="X60" s="184">
        <f>SUM(V60/Z60-1)*100</f>
        <v>-24.01513935991806</v>
      </c>
      <c r="Z60" s="34">
        <v>2274865</v>
      </c>
    </row>
    <row r="61" spans="2:26" ht="7.5" customHeight="1">
      <c r="B61" s="50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189"/>
      <c r="W61" s="123"/>
      <c r="X61" s="184"/>
      <c r="Z61" s="34"/>
    </row>
    <row r="62" spans="2:26" ht="10.5" customHeight="1">
      <c r="B62" s="50"/>
      <c r="C62" s="292" t="s">
        <v>40</v>
      </c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50"/>
      <c r="V62" s="189">
        <f>SUM(V63:V64)</f>
        <v>473714</v>
      </c>
      <c r="W62" s="123">
        <f>ROUND(V62/V$9*100,1)</f>
        <v>0.2</v>
      </c>
      <c r="X62" s="184">
        <f>SUM(V62/Z62-1)*100</f>
        <v>-19.600884584769595</v>
      </c>
      <c r="Z62" s="165">
        <v>589203</v>
      </c>
    </row>
    <row r="63" spans="2:26" ht="10.5" customHeight="1">
      <c r="B63" s="50"/>
      <c r="C63" s="97"/>
      <c r="D63" s="292" t="s">
        <v>41</v>
      </c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50"/>
      <c r="V63" s="189">
        <v>176164</v>
      </c>
      <c r="W63" s="123">
        <f>ROUND(V63/V$9*100,1)</f>
        <v>0.1</v>
      </c>
      <c r="X63" s="184">
        <f>SUM(V63/Z63-1)*100</f>
        <v>-4.384969849600795</v>
      </c>
      <c r="Z63" s="34">
        <v>184243</v>
      </c>
    </row>
    <row r="64" spans="2:26" ht="10.5" customHeight="1">
      <c r="B64" s="50"/>
      <c r="C64" s="97"/>
      <c r="D64" s="292" t="s">
        <v>42</v>
      </c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50"/>
      <c r="V64" s="189">
        <v>297550</v>
      </c>
      <c r="W64" s="123">
        <f>ROUND(V64/V$9*100,1)</f>
        <v>0.1</v>
      </c>
      <c r="X64" s="184">
        <f>SUM(V64/Z64-1)*100</f>
        <v>-26.523607269853812</v>
      </c>
      <c r="Z64" s="34">
        <v>404960</v>
      </c>
    </row>
    <row r="65" spans="2:26" ht="7.5" customHeight="1">
      <c r="B65" s="50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189"/>
      <c r="W65" s="123"/>
      <c r="X65" s="184"/>
      <c r="Z65" s="34"/>
    </row>
    <row r="66" spans="2:26" ht="10.5" customHeight="1">
      <c r="B66" s="50"/>
      <c r="C66" s="292" t="s">
        <v>43</v>
      </c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50"/>
      <c r="V66" s="189">
        <f>SUM(V67)</f>
        <v>51589</v>
      </c>
      <c r="W66" s="123">
        <f>ROUND(V66/V$9*100,1)</f>
        <v>0</v>
      </c>
      <c r="X66" s="184">
        <f>SUM(V66/Z66-1)*100</f>
        <v>0</v>
      </c>
      <c r="Z66" s="165">
        <v>51589</v>
      </c>
    </row>
    <row r="67" spans="2:26" ht="10.5" customHeight="1">
      <c r="B67" s="50"/>
      <c r="C67" s="97"/>
      <c r="D67" s="292" t="s">
        <v>43</v>
      </c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50"/>
      <c r="V67" s="189">
        <v>51589</v>
      </c>
      <c r="W67" s="123">
        <f>ROUND(V67/V$9*100,1)</f>
        <v>0</v>
      </c>
      <c r="X67" s="184">
        <f>SUM(V67/Z67-1)*100</f>
        <v>0</v>
      </c>
      <c r="Z67" s="34">
        <v>51589</v>
      </c>
    </row>
    <row r="68" spans="2:26" ht="7.5" customHeight="1">
      <c r="B68" s="50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189"/>
      <c r="W68" s="123"/>
      <c r="X68" s="184"/>
      <c r="Z68" s="34"/>
    </row>
    <row r="69" spans="2:26" ht="10.5" customHeight="1">
      <c r="B69" s="50"/>
      <c r="C69" s="292" t="s">
        <v>44</v>
      </c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50"/>
      <c r="V69" s="189">
        <f>SUM(V70:V71)</f>
        <v>13033723</v>
      </c>
      <c r="W69" s="123">
        <f>ROUND(V69/V$9*100,1)</f>
        <v>5.6</v>
      </c>
      <c r="X69" s="184">
        <f>SUM(V69/Z69-1)*100</f>
        <v>-16.061584311052467</v>
      </c>
      <c r="Z69" s="165">
        <v>15527721</v>
      </c>
    </row>
    <row r="70" spans="2:26" ht="10.5" customHeight="1">
      <c r="B70" s="50"/>
      <c r="C70" s="97"/>
      <c r="D70" s="292" t="s">
        <v>45</v>
      </c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50"/>
      <c r="V70" s="189">
        <v>1441</v>
      </c>
      <c r="W70" s="123">
        <f>ROUND(V70/V$9*100,1)</f>
        <v>0</v>
      </c>
      <c r="X70" s="184">
        <f>SUM(V70/Z70-1)*100</f>
        <v>-98.5228391011973</v>
      </c>
      <c r="Z70" s="34">
        <v>97552</v>
      </c>
    </row>
    <row r="71" spans="2:26" ht="10.5" customHeight="1">
      <c r="B71" s="50"/>
      <c r="C71" s="97"/>
      <c r="D71" s="292" t="s">
        <v>46</v>
      </c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50"/>
      <c r="V71" s="189">
        <v>13032282</v>
      </c>
      <c r="W71" s="123">
        <f>ROUND(V71/V$9*100,1)</f>
        <v>5.6</v>
      </c>
      <c r="X71" s="184">
        <f>SUM(V71/Z71-1)*100</f>
        <v>-15.540251049745468</v>
      </c>
      <c r="Z71" s="34">
        <v>15430169</v>
      </c>
    </row>
    <row r="72" spans="2:26" ht="7.5" customHeight="1">
      <c r="B72" s="50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189"/>
      <c r="W72" s="123"/>
      <c r="X72" s="184"/>
      <c r="Z72" s="34"/>
    </row>
    <row r="73" spans="2:26" ht="10.5" customHeight="1">
      <c r="B73" s="50"/>
      <c r="C73" s="292" t="s">
        <v>47</v>
      </c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50"/>
      <c r="V73" s="189">
        <f>SUM(V74)</f>
        <v>2000000</v>
      </c>
      <c r="W73" s="123">
        <f>ROUND(V73/V$9*100,1)</f>
        <v>0.9</v>
      </c>
      <c r="X73" s="184">
        <f>SUM(V73/Z73-1)*100</f>
        <v>0</v>
      </c>
      <c r="Z73" s="165">
        <v>2000000</v>
      </c>
    </row>
    <row r="74" spans="2:26" ht="10.5" customHeight="1">
      <c r="B74" s="50"/>
      <c r="C74" s="97"/>
      <c r="D74" s="292" t="s">
        <v>47</v>
      </c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50"/>
      <c r="V74" s="189">
        <v>2000000</v>
      </c>
      <c r="W74" s="123">
        <f>ROUND(V74/V$9*100,1)</f>
        <v>0.9</v>
      </c>
      <c r="X74" s="184">
        <f>SUM(V74/Z74-1)*100</f>
        <v>0</v>
      </c>
      <c r="Z74" s="34">
        <v>2000000</v>
      </c>
    </row>
    <row r="75" spans="2:26" ht="7.5" customHeight="1">
      <c r="B75" s="50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189"/>
      <c r="W75" s="123"/>
      <c r="X75" s="184"/>
      <c r="Z75" s="34"/>
    </row>
    <row r="76" spans="2:26" ht="10.5" customHeight="1">
      <c r="B76" s="50"/>
      <c r="C76" s="292" t="s">
        <v>48</v>
      </c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50"/>
      <c r="V76" s="189">
        <f>SUM(V77:V81)</f>
        <v>3673274</v>
      </c>
      <c r="W76" s="123">
        <f aca="true" t="shared" si="0" ref="W76:W81">ROUND(V76/V$9*100,1)</f>
        <v>1.6</v>
      </c>
      <c r="X76" s="184">
        <f aca="true" t="shared" si="1" ref="X76:X81">SUM(V76/Z76-1)*100</f>
        <v>2.551994561492399</v>
      </c>
      <c r="Z76" s="165">
        <v>3581865</v>
      </c>
    </row>
    <row r="77" spans="2:26" ht="10.5" customHeight="1">
      <c r="B77" s="50"/>
      <c r="C77" s="97"/>
      <c r="D77" s="292" t="s">
        <v>49</v>
      </c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50"/>
      <c r="V77" s="189">
        <v>100001</v>
      </c>
      <c r="W77" s="123">
        <f t="shared" si="0"/>
        <v>0</v>
      </c>
      <c r="X77" s="184">
        <f t="shared" si="1"/>
        <v>4.166623264341007</v>
      </c>
      <c r="Z77" s="34">
        <v>96001</v>
      </c>
    </row>
    <row r="78" spans="2:26" ht="10.5" customHeight="1">
      <c r="B78" s="50"/>
      <c r="C78" s="97"/>
      <c r="D78" s="292" t="s">
        <v>50</v>
      </c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50"/>
      <c r="V78" s="189">
        <v>87</v>
      </c>
      <c r="W78" s="123">
        <f t="shared" si="0"/>
        <v>0</v>
      </c>
      <c r="X78" s="184">
        <f t="shared" si="1"/>
        <v>-95.77259475218659</v>
      </c>
      <c r="Z78" s="34">
        <v>2058</v>
      </c>
    </row>
    <row r="79" spans="2:26" ht="10.5" customHeight="1">
      <c r="B79" s="50"/>
      <c r="C79" s="97"/>
      <c r="D79" s="292" t="s">
        <v>51</v>
      </c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50"/>
      <c r="V79" s="189">
        <v>568640</v>
      </c>
      <c r="W79" s="123">
        <f t="shared" si="0"/>
        <v>0.2</v>
      </c>
      <c r="X79" s="184">
        <f t="shared" si="1"/>
        <v>-31.187209417710005</v>
      </c>
      <c r="Z79" s="34">
        <v>826358</v>
      </c>
    </row>
    <row r="80" spans="2:26" ht="10.5" customHeight="1">
      <c r="B80" s="50"/>
      <c r="C80" s="97"/>
      <c r="D80" s="292" t="s">
        <v>52</v>
      </c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50"/>
      <c r="V80" s="189">
        <v>543198</v>
      </c>
      <c r="W80" s="123">
        <f t="shared" si="0"/>
        <v>0.2</v>
      </c>
      <c r="X80" s="184">
        <f t="shared" si="1"/>
        <v>7.490313567338025</v>
      </c>
      <c r="Z80" s="34">
        <v>505346</v>
      </c>
    </row>
    <row r="81" spans="3:26" ht="10.5" customHeight="1">
      <c r="C81" s="97"/>
      <c r="D81" s="292" t="s">
        <v>53</v>
      </c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50"/>
      <c r="V81" s="189">
        <v>2461348</v>
      </c>
      <c r="W81" s="123">
        <f t="shared" si="0"/>
        <v>1.1</v>
      </c>
      <c r="X81" s="184">
        <f t="shared" si="1"/>
        <v>14.369486204650151</v>
      </c>
      <c r="Z81" s="34">
        <v>2152102</v>
      </c>
    </row>
    <row r="82" spans="3:26" ht="7.5" customHeight="1"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189"/>
      <c r="W82" s="123"/>
      <c r="X82" s="184"/>
      <c r="Z82" s="34"/>
    </row>
    <row r="83" spans="3:26" ht="10.5" customHeight="1">
      <c r="C83" s="292" t="s">
        <v>54</v>
      </c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50"/>
      <c r="V83" s="189">
        <f>SUM(V84)</f>
        <v>6661000</v>
      </c>
      <c r="W83" s="123">
        <f>ROUND(V83/V$9*100,1)</f>
        <v>2.9</v>
      </c>
      <c r="X83" s="184">
        <f>SUM(V83/Z83-1)*100</f>
        <v>55.922284644194754</v>
      </c>
      <c r="Z83" s="165">
        <v>4272000</v>
      </c>
    </row>
    <row r="84" spans="3:26" ht="10.5" customHeight="1">
      <c r="C84" s="97"/>
      <c r="D84" s="292" t="s">
        <v>54</v>
      </c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50"/>
      <c r="V84" s="189">
        <v>6661000</v>
      </c>
      <c r="W84" s="123">
        <f>ROUND(V84/V$9*100,1)</f>
        <v>2.9</v>
      </c>
      <c r="X84" s="184">
        <f>SUM(V84/Z84-1)*100</f>
        <v>55.922284644194754</v>
      </c>
      <c r="Z84" s="34">
        <v>4272000</v>
      </c>
    </row>
    <row r="85" spans="1:26" s="7" customFormat="1" ht="6.75" customHeight="1">
      <c r="A85" s="50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219"/>
      <c r="W85" s="47"/>
      <c r="X85" s="54"/>
      <c r="Y85" s="52"/>
      <c r="Z85" s="13"/>
    </row>
    <row r="86" spans="2:24" ht="10.5" customHeight="1">
      <c r="B86" s="276" t="s">
        <v>3</v>
      </c>
      <c r="C86" s="276"/>
      <c r="D86" s="276"/>
      <c r="E86" s="48" t="s">
        <v>7</v>
      </c>
      <c r="F86" s="239" t="s">
        <v>4</v>
      </c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1"/>
    </row>
    <row r="87" spans="2:24" ht="11.25" customHeight="1">
      <c r="B87" s="50"/>
      <c r="C87" s="50"/>
      <c r="D87" s="50"/>
      <c r="E87" s="48"/>
      <c r="F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</row>
  </sheetData>
  <sheetProtection/>
  <mergeCells count="60">
    <mergeCell ref="D53:T53"/>
    <mergeCell ref="D54:T54"/>
    <mergeCell ref="D55:T55"/>
    <mergeCell ref="C57:T57"/>
    <mergeCell ref="D46:T46"/>
    <mergeCell ref="C48:T48"/>
    <mergeCell ref="D84:T84"/>
    <mergeCell ref="B3:X3"/>
    <mergeCell ref="V5:X5"/>
    <mergeCell ref="C42:T42"/>
    <mergeCell ref="D43:T43"/>
    <mergeCell ref="D50:T50"/>
    <mergeCell ref="C62:T62"/>
    <mergeCell ref="D37:T37"/>
    <mergeCell ref="C39:T39"/>
    <mergeCell ref="C45:T45"/>
    <mergeCell ref="D40:T40"/>
    <mergeCell ref="C52:T52"/>
    <mergeCell ref="D49:T49"/>
    <mergeCell ref="D25:T25"/>
    <mergeCell ref="C27:T27"/>
    <mergeCell ref="D28:T28"/>
    <mergeCell ref="C36:T36"/>
    <mergeCell ref="C30:T30"/>
    <mergeCell ref="D31:T31"/>
    <mergeCell ref="C33:T33"/>
    <mergeCell ref="D34:T34"/>
    <mergeCell ref="B5:U6"/>
    <mergeCell ref="B86:D86"/>
    <mergeCell ref="C69:T69"/>
    <mergeCell ref="D70:T70"/>
    <mergeCell ref="D71:T71"/>
    <mergeCell ref="C73:T73"/>
    <mergeCell ref="D63:T63"/>
    <mergeCell ref="D64:T64"/>
    <mergeCell ref="C66:T66"/>
    <mergeCell ref="D67:T67"/>
    <mergeCell ref="C83:T83"/>
    <mergeCell ref="D74:T74"/>
    <mergeCell ref="C76:T76"/>
    <mergeCell ref="D77:T77"/>
    <mergeCell ref="D78:T78"/>
    <mergeCell ref="D80:T80"/>
    <mergeCell ref="D81:T81"/>
    <mergeCell ref="C17:T17"/>
    <mergeCell ref="D18:T18"/>
    <mergeCell ref="D19:T19"/>
    <mergeCell ref="D79:T79"/>
    <mergeCell ref="C21:T21"/>
    <mergeCell ref="D22:T22"/>
    <mergeCell ref="D58:T58"/>
    <mergeCell ref="D59:T59"/>
    <mergeCell ref="D60:T60"/>
    <mergeCell ref="C24:T24"/>
    <mergeCell ref="D14:T14"/>
    <mergeCell ref="D15:T15"/>
    <mergeCell ref="C9:T9"/>
    <mergeCell ref="C11:T11"/>
    <mergeCell ref="D12:T12"/>
    <mergeCell ref="D13:T13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0"/>
  <sheetViews>
    <sheetView workbookViewId="0" topLeftCell="A1">
      <selection activeCell="B3" sqref="B3:X3"/>
    </sheetView>
  </sheetViews>
  <sheetFormatPr defaultColWidth="9.00390625" defaultRowHeight="13.5"/>
  <cols>
    <col min="1" max="1" width="1.00390625" style="45" customWidth="1"/>
    <col min="2" max="21" width="1.625" style="45" customWidth="1"/>
    <col min="22" max="24" width="20.375" style="45" customWidth="1"/>
    <col min="25" max="25" width="1.625" style="45" customWidth="1"/>
    <col min="26" max="26" width="11.125" style="3" bestFit="1" customWidth="1"/>
    <col min="27" max="16384" width="9.00390625" style="3" customWidth="1"/>
  </cols>
  <sheetData>
    <row r="1" ht="10.5" customHeight="1">
      <c r="Y1" s="236" t="s">
        <v>311</v>
      </c>
    </row>
    <row r="2" ht="9" customHeight="1"/>
    <row r="3" spans="1:25" s="1" customFormat="1" ht="15" customHeight="1">
      <c r="A3" s="83"/>
      <c r="B3" s="297" t="s">
        <v>189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124"/>
    </row>
    <row r="4" spans="2:25" ht="9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50"/>
    </row>
    <row r="5" spans="2:25" ht="18" customHeight="1">
      <c r="B5" s="298" t="s">
        <v>173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 t="s">
        <v>175</v>
      </c>
      <c r="W5" s="288"/>
      <c r="X5" s="289"/>
      <c r="Y5" s="77"/>
    </row>
    <row r="6" spans="2:26" ht="18" customHeight="1">
      <c r="B6" s="299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89" t="s">
        <v>10</v>
      </c>
      <c r="W6" s="89" t="s">
        <v>11</v>
      </c>
      <c r="X6" s="110" t="s">
        <v>222</v>
      </c>
      <c r="Y6" s="77"/>
      <c r="Z6" s="35" t="s">
        <v>254</v>
      </c>
    </row>
    <row r="7" spans="2:26" ht="12" customHeight="1">
      <c r="B7" s="50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222"/>
      <c r="V7" s="221" t="s">
        <v>179</v>
      </c>
      <c r="W7" s="120" t="s">
        <v>188</v>
      </c>
      <c r="X7" s="120" t="s">
        <v>188</v>
      </c>
      <c r="Y7" s="97"/>
      <c r="Z7" s="35" t="s">
        <v>297</v>
      </c>
    </row>
    <row r="8" spans="2:26" ht="6.75" customHeight="1">
      <c r="B8" s="50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214"/>
      <c r="V8" s="120"/>
      <c r="W8" s="120"/>
      <c r="X8" s="120"/>
      <c r="Y8" s="97"/>
      <c r="Z8" s="35"/>
    </row>
    <row r="9" spans="1:26" s="17" customFormat="1" ht="10.5" customHeight="1">
      <c r="A9" s="90"/>
      <c r="B9" s="90"/>
      <c r="C9" s="293" t="s">
        <v>13</v>
      </c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121"/>
      <c r="V9" s="179">
        <f>SUM(V11,V14,V20,V25,V30,V35,V38,V42,V45,V52,V60,V63,V67)</f>
        <v>232417930</v>
      </c>
      <c r="W9" s="180">
        <v>100</v>
      </c>
      <c r="X9" s="181">
        <f>SUM(V9/Z9-1)*100</f>
        <v>4.153261441758005</v>
      </c>
      <c r="Y9" s="125"/>
      <c r="Z9" s="164">
        <v>223149930</v>
      </c>
    </row>
    <row r="10" spans="1:26" s="7" customFormat="1" ht="7.5" customHeight="1">
      <c r="A10" s="50"/>
      <c r="B10" s="50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214"/>
      <c r="V10" s="182"/>
      <c r="W10" s="122"/>
      <c r="X10" s="183"/>
      <c r="Y10" s="126"/>
      <c r="Z10" s="33"/>
    </row>
    <row r="11" spans="1:26" s="7" customFormat="1" ht="12" customHeight="1">
      <c r="A11" s="50"/>
      <c r="B11" s="50"/>
      <c r="C11" s="292" t="s">
        <v>55</v>
      </c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109"/>
      <c r="V11" s="46">
        <f>SUM(V12)</f>
        <v>991964</v>
      </c>
      <c r="W11" s="123">
        <f>ROUND(V11/V$9*100,1)</f>
        <v>0.4</v>
      </c>
      <c r="X11" s="184">
        <f>SUM(V11/Z11-1)*100</f>
        <v>0.605888497854945</v>
      </c>
      <c r="Y11" s="52"/>
      <c r="Z11" s="165">
        <v>985990</v>
      </c>
    </row>
    <row r="12" spans="1:26" s="7" customFormat="1" ht="12" customHeight="1">
      <c r="A12" s="50"/>
      <c r="B12" s="50"/>
      <c r="C12" s="97"/>
      <c r="D12" s="292" t="s">
        <v>55</v>
      </c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109"/>
      <c r="V12" s="46">
        <v>991964</v>
      </c>
      <c r="W12" s="123">
        <f>ROUND(V12/V$9*100,1)</f>
        <v>0.4</v>
      </c>
      <c r="X12" s="184">
        <f>SUM(V12/Z12-1)*100</f>
        <v>0.605888497854945</v>
      </c>
      <c r="Y12" s="52"/>
      <c r="Z12" s="34">
        <v>985990</v>
      </c>
    </row>
    <row r="13" spans="1:26" s="7" customFormat="1" ht="12" customHeight="1">
      <c r="A13" s="50"/>
      <c r="B13" s="50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214"/>
      <c r="V13" s="46"/>
      <c r="W13" s="123"/>
      <c r="X13" s="184"/>
      <c r="Y13" s="52"/>
      <c r="Z13" s="34"/>
    </row>
    <row r="14" spans="1:26" s="7" customFormat="1" ht="12" customHeight="1">
      <c r="A14" s="50"/>
      <c r="B14" s="50"/>
      <c r="C14" s="292" t="s">
        <v>56</v>
      </c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109"/>
      <c r="V14" s="46">
        <f>SUM(V15:V18)</f>
        <v>16838893</v>
      </c>
      <c r="W14" s="123">
        <f>ROUND(V14/V$9*100,1)</f>
        <v>7.2</v>
      </c>
      <c r="X14" s="184">
        <f>SUM(V14/Z14-1)*100</f>
        <v>-1.0237194851319797</v>
      </c>
      <c r="Y14" s="52"/>
      <c r="Z14" s="165">
        <v>17013059</v>
      </c>
    </row>
    <row r="15" spans="1:26" s="7" customFormat="1" ht="12" customHeight="1">
      <c r="A15" s="50"/>
      <c r="B15" s="50"/>
      <c r="C15" s="97"/>
      <c r="D15" s="292" t="s">
        <v>57</v>
      </c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109"/>
      <c r="V15" s="46">
        <v>16108080</v>
      </c>
      <c r="W15" s="123">
        <f>ROUND(V15/V$9*100,1)</f>
        <v>6.9</v>
      </c>
      <c r="X15" s="184">
        <f>SUM(V15/Z15-1)*100</f>
        <v>0.9960171727487976</v>
      </c>
      <c r="Y15" s="52"/>
      <c r="Z15" s="34">
        <v>15949223</v>
      </c>
    </row>
    <row r="16" spans="1:26" s="7" customFormat="1" ht="12" customHeight="1">
      <c r="A16" s="50"/>
      <c r="B16" s="50"/>
      <c r="C16" s="97"/>
      <c r="D16" s="292" t="s">
        <v>58</v>
      </c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109"/>
      <c r="V16" s="46">
        <v>552261</v>
      </c>
      <c r="W16" s="123">
        <f>ROUND(V16/V$9*100,1)</f>
        <v>0.2</v>
      </c>
      <c r="X16" s="184">
        <f>SUM(V16/Z16-1)*100</f>
        <v>11.285954370141106</v>
      </c>
      <c r="Y16" s="52"/>
      <c r="Z16" s="34">
        <v>496254</v>
      </c>
    </row>
    <row r="17" spans="1:26" s="7" customFormat="1" ht="12" customHeight="1">
      <c r="A17" s="50"/>
      <c r="B17" s="50"/>
      <c r="C17" s="97"/>
      <c r="D17" s="292" t="s">
        <v>59</v>
      </c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109"/>
      <c r="V17" s="46">
        <v>84115</v>
      </c>
      <c r="W17" s="123">
        <f>ROUND(V17/V$9*100,1)</f>
        <v>0</v>
      </c>
      <c r="X17" s="184">
        <f>SUM(V17/Z17-1)*100</f>
        <v>-81.9913848103759</v>
      </c>
      <c r="Y17" s="52"/>
      <c r="Z17" s="34">
        <v>467082</v>
      </c>
    </row>
    <row r="18" spans="1:26" s="7" customFormat="1" ht="12" customHeight="1">
      <c r="A18" s="50"/>
      <c r="B18" s="50"/>
      <c r="C18" s="97"/>
      <c r="D18" s="292" t="s">
        <v>60</v>
      </c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109"/>
      <c r="V18" s="46">
        <v>94437</v>
      </c>
      <c r="W18" s="123">
        <f>ROUND(V18/V$9*100,1)</f>
        <v>0</v>
      </c>
      <c r="X18" s="184">
        <f>SUM(V18/Z18-1)*100</f>
        <v>-6.032835820895521</v>
      </c>
      <c r="Y18" s="52"/>
      <c r="Z18" s="34">
        <v>100500</v>
      </c>
    </row>
    <row r="19" spans="1:26" s="7" customFormat="1" ht="12" customHeight="1">
      <c r="A19" s="50"/>
      <c r="B19" s="50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214"/>
      <c r="V19" s="46"/>
      <c r="W19" s="123"/>
      <c r="X19" s="184"/>
      <c r="Y19" s="52"/>
      <c r="Z19" s="34"/>
    </row>
    <row r="20" spans="1:26" s="7" customFormat="1" ht="12" customHeight="1">
      <c r="A20" s="50"/>
      <c r="B20" s="50"/>
      <c r="C20" s="292" t="s">
        <v>61</v>
      </c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109"/>
      <c r="V20" s="46">
        <f>SUM(V21:V23)</f>
        <v>21206480</v>
      </c>
      <c r="W20" s="123">
        <f>ROUND(V20/V$9*100,1)</f>
        <v>9.1</v>
      </c>
      <c r="X20" s="184">
        <f>SUM(V20/Z20-1)*100</f>
        <v>-5.428126936430777</v>
      </c>
      <c r="Y20" s="52"/>
      <c r="Z20" s="165">
        <v>22423665</v>
      </c>
    </row>
    <row r="21" spans="1:26" s="7" customFormat="1" ht="12" customHeight="1">
      <c r="A21" s="50"/>
      <c r="B21" s="50"/>
      <c r="C21" s="97"/>
      <c r="D21" s="292" t="s">
        <v>61</v>
      </c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109"/>
      <c r="V21" s="46">
        <v>19530296</v>
      </c>
      <c r="W21" s="123">
        <f>ROUND(V21/V$9*100,1)</f>
        <v>8.4</v>
      </c>
      <c r="X21" s="184">
        <f>SUM(V21/Z21-1)*100</f>
        <v>-5.495560366783925</v>
      </c>
      <c r="Y21" s="52"/>
      <c r="Z21" s="34">
        <v>20666009</v>
      </c>
    </row>
    <row r="22" spans="1:26" s="7" customFormat="1" ht="12" customHeight="1">
      <c r="A22" s="50"/>
      <c r="B22" s="50"/>
      <c r="C22" s="97"/>
      <c r="D22" s="292" t="s">
        <v>62</v>
      </c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109"/>
      <c r="V22" s="46">
        <v>1534463</v>
      </c>
      <c r="W22" s="123">
        <f>ROUND(V22/V$9*100,1)</f>
        <v>0.7</v>
      </c>
      <c r="X22" s="184">
        <f>SUM(V22/Z22-1)*100</f>
        <v>-4.6205896448220045</v>
      </c>
      <c r="Y22" s="52"/>
      <c r="Z22" s="34">
        <v>1608799</v>
      </c>
    </row>
    <row r="23" spans="1:26" s="7" customFormat="1" ht="12" customHeight="1">
      <c r="A23" s="50"/>
      <c r="B23" s="50"/>
      <c r="C23" s="97"/>
      <c r="D23" s="292" t="s">
        <v>63</v>
      </c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109"/>
      <c r="V23" s="46">
        <v>141721</v>
      </c>
      <c r="W23" s="123">
        <f>ROUND(V23/V$9*100,1)</f>
        <v>0.1</v>
      </c>
      <c r="X23" s="184">
        <f>SUM(V23/Z23-1)*100</f>
        <v>-4.793862566086915</v>
      </c>
      <c r="Y23" s="52"/>
      <c r="Z23" s="34">
        <v>148857</v>
      </c>
    </row>
    <row r="24" spans="1:26" s="7" customFormat="1" ht="12" customHeight="1">
      <c r="A24" s="50"/>
      <c r="B24" s="50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214"/>
      <c r="V24" s="46"/>
      <c r="W24" s="123"/>
      <c r="X24" s="184"/>
      <c r="Y24" s="52"/>
      <c r="Z24" s="34"/>
    </row>
    <row r="25" spans="1:26" s="7" customFormat="1" ht="12" customHeight="1">
      <c r="A25" s="50"/>
      <c r="B25" s="50"/>
      <c r="C25" s="292" t="s">
        <v>212</v>
      </c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109"/>
      <c r="V25" s="46">
        <f>SUM(V26:V28)</f>
        <v>5438119</v>
      </c>
      <c r="W25" s="123">
        <f>ROUND(V25/V$9*100,1)</f>
        <v>2.3</v>
      </c>
      <c r="X25" s="184">
        <f>SUM(V25/Z25-1)*100</f>
        <v>-1.1513668823608825</v>
      </c>
      <c r="Y25" s="52"/>
      <c r="Z25" s="165">
        <v>5501461</v>
      </c>
    </row>
    <row r="26" spans="1:26" s="7" customFormat="1" ht="12" customHeight="1">
      <c r="A26" s="50"/>
      <c r="B26" s="50"/>
      <c r="C26" s="97"/>
      <c r="D26" s="292" t="s">
        <v>65</v>
      </c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109"/>
      <c r="V26" s="46">
        <v>2712759</v>
      </c>
      <c r="W26" s="123">
        <f>ROUND(V26/V$9*100,1)</f>
        <v>1.2</v>
      </c>
      <c r="X26" s="184">
        <f>SUM(V26/Z26-1)*100</f>
        <v>-5.771905375889919</v>
      </c>
      <c r="Y26" s="52"/>
      <c r="Z26" s="34">
        <v>2878928</v>
      </c>
    </row>
    <row r="27" spans="1:26" s="7" customFormat="1" ht="12" customHeight="1">
      <c r="A27" s="50"/>
      <c r="B27" s="50"/>
      <c r="C27" s="97"/>
      <c r="D27" s="292" t="s">
        <v>64</v>
      </c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109"/>
      <c r="V27" s="46">
        <v>2492029</v>
      </c>
      <c r="W27" s="123">
        <f>ROUND(V27/V$9*100,1)</f>
        <v>1.1</v>
      </c>
      <c r="X27" s="184">
        <f>SUM(V27/Z27-1)*100</f>
        <v>4.344350773822425</v>
      </c>
      <c r="Y27" s="52"/>
      <c r="Z27" s="34">
        <v>2388274</v>
      </c>
    </row>
    <row r="28" spans="1:26" s="7" customFormat="1" ht="12" customHeight="1">
      <c r="A28" s="50"/>
      <c r="B28" s="50"/>
      <c r="C28" s="97"/>
      <c r="D28" s="292" t="s">
        <v>66</v>
      </c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109"/>
      <c r="V28" s="46">
        <v>233331</v>
      </c>
      <c r="W28" s="123">
        <f>ROUND(V28/V$9*100,1)</f>
        <v>0.1</v>
      </c>
      <c r="X28" s="184">
        <f>SUM(V28/Z28-1)*100</f>
        <v>-0.3961427309089549</v>
      </c>
      <c r="Y28" s="52"/>
      <c r="Z28" s="34">
        <v>234259</v>
      </c>
    </row>
    <row r="29" spans="1:26" s="7" customFormat="1" ht="12" customHeight="1">
      <c r="A29" s="50"/>
      <c r="B29" s="50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214"/>
      <c r="V29" s="46"/>
      <c r="W29" s="123"/>
      <c r="X29" s="184"/>
      <c r="Y29" s="52"/>
      <c r="Z29" s="34"/>
    </row>
    <row r="30" spans="1:26" s="7" customFormat="1" ht="12" customHeight="1">
      <c r="A30" s="50"/>
      <c r="B30" s="50"/>
      <c r="C30" s="292" t="s">
        <v>67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109"/>
      <c r="V30" s="46">
        <f>SUM(V31:V33)</f>
        <v>63832723</v>
      </c>
      <c r="W30" s="123">
        <f>ROUND(V30/V$9*100,1)</f>
        <v>27.5</v>
      </c>
      <c r="X30" s="184">
        <f>SUM(V30/Z30-1)*100</f>
        <v>9.97837413963425</v>
      </c>
      <c r="Y30" s="52"/>
      <c r="Z30" s="165">
        <v>58041159</v>
      </c>
    </row>
    <row r="31" spans="1:26" s="7" customFormat="1" ht="12" customHeight="1">
      <c r="A31" s="50"/>
      <c r="B31" s="50"/>
      <c r="C31" s="97"/>
      <c r="D31" s="292" t="s">
        <v>67</v>
      </c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109"/>
      <c r="V31" s="46">
        <v>25180771</v>
      </c>
      <c r="W31" s="123">
        <f>ROUND(V31/V$9*100,1)</f>
        <v>10.8</v>
      </c>
      <c r="X31" s="184">
        <f>SUM(V31/Z31-1)*100</f>
        <v>2.7374028339151035</v>
      </c>
      <c r="Y31" s="52"/>
      <c r="Z31" s="34">
        <v>24509838</v>
      </c>
    </row>
    <row r="32" spans="1:26" s="7" customFormat="1" ht="12" customHeight="1">
      <c r="A32" s="50"/>
      <c r="B32" s="50"/>
      <c r="C32" s="97"/>
      <c r="D32" s="292" t="s">
        <v>68</v>
      </c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109"/>
      <c r="V32" s="46">
        <v>32803455</v>
      </c>
      <c r="W32" s="123">
        <f>ROUND(V32/V$9*100,1)</f>
        <v>14.1</v>
      </c>
      <c r="X32" s="184">
        <f>SUM(V32/Z32-1)*100</f>
        <v>18.643515774941765</v>
      </c>
      <c r="Y32" s="52"/>
      <c r="Z32" s="34">
        <v>27648755</v>
      </c>
    </row>
    <row r="33" spans="1:26" s="7" customFormat="1" ht="12" customHeight="1">
      <c r="A33" s="50"/>
      <c r="B33" s="50"/>
      <c r="C33" s="97"/>
      <c r="D33" s="292" t="s">
        <v>69</v>
      </c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109"/>
      <c r="V33" s="46">
        <v>5848497</v>
      </c>
      <c r="W33" s="123">
        <f>ROUND(V33/V$9*100,1)</f>
        <v>2.5</v>
      </c>
      <c r="X33" s="184">
        <f>SUM(V33/Z33-1)*100</f>
        <v>-0.579152023113727</v>
      </c>
      <c r="Y33" s="52"/>
      <c r="Z33" s="34">
        <v>5882566</v>
      </c>
    </row>
    <row r="34" spans="1:26" s="7" customFormat="1" ht="12" customHeight="1">
      <c r="A34" s="50"/>
      <c r="B34" s="50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214"/>
      <c r="V34" s="46"/>
      <c r="W34" s="123"/>
      <c r="X34" s="184"/>
      <c r="Y34" s="52"/>
      <c r="Z34" s="34"/>
    </row>
    <row r="35" spans="1:26" s="7" customFormat="1" ht="12" customHeight="1">
      <c r="A35" s="50"/>
      <c r="B35" s="50"/>
      <c r="C35" s="292" t="s">
        <v>70</v>
      </c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109"/>
      <c r="V35" s="46">
        <f>SUM(V36)</f>
        <v>49557946</v>
      </c>
      <c r="W35" s="123">
        <f>ROUND(V35/V$9*100,1)</f>
        <v>21.3</v>
      </c>
      <c r="X35" s="184">
        <f>SUM(V35/Z35-1)*100</f>
        <v>5.599957485519047</v>
      </c>
      <c r="Y35" s="52"/>
      <c r="Z35" s="165">
        <v>46929892</v>
      </c>
    </row>
    <row r="36" spans="1:26" s="7" customFormat="1" ht="12" customHeight="1">
      <c r="A36" s="50"/>
      <c r="B36" s="50"/>
      <c r="C36" s="97"/>
      <c r="D36" s="292" t="s">
        <v>70</v>
      </c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109"/>
      <c r="V36" s="46">
        <v>49557946</v>
      </c>
      <c r="W36" s="123">
        <f>ROUND(V36/V$9*100,1)</f>
        <v>21.3</v>
      </c>
      <c r="X36" s="184">
        <f>SUM(V36/Z36-1)*100</f>
        <v>5.599957485519047</v>
      </c>
      <c r="Y36" s="52"/>
      <c r="Z36" s="34">
        <v>46929892</v>
      </c>
    </row>
    <row r="37" spans="1:26" s="7" customFormat="1" ht="12" customHeight="1">
      <c r="A37" s="50"/>
      <c r="B37" s="50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214"/>
      <c r="V37" s="46"/>
      <c r="W37" s="123"/>
      <c r="X37" s="184"/>
      <c r="Y37" s="52"/>
      <c r="Z37" s="34"/>
    </row>
    <row r="38" spans="1:26" s="7" customFormat="1" ht="12" customHeight="1">
      <c r="A38" s="50"/>
      <c r="B38" s="50"/>
      <c r="C38" s="292" t="s">
        <v>288</v>
      </c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109"/>
      <c r="V38" s="46">
        <f>SUM(V39:V40)</f>
        <v>12339567</v>
      </c>
      <c r="W38" s="123">
        <f>ROUND(V38/V$9*100,1)</f>
        <v>5.3</v>
      </c>
      <c r="X38" s="184">
        <f>SUM(V38/Z38-1)*100</f>
        <v>-3.992936931105129</v>
      </c>
      <c r="Y38" s="52"/>
      <c r="Z38" s="165">
        <v>12852770</v>
      </c>
    </row>
    <row r="39" spans="1:26" s="7" customFormat="1" ht="12" customHeight="1">
      <c r="A39" s="50"/>
      <c r="B39" s="50"/>
      <c r="C39" s="97"/>
      <c r="D39" s="292" t="s">
        <v>288</v>
      </c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109"/>
      <c r="V39" s="46">
        <v>1349100</v>
      </c>
      <c r="W39" s="123">
        <f>ROUND(V39/V$9*100,1)</f>
        <v>0.6</v>
      </c>
      <c r="X39" s="184">
        <f>SUM(V39/Z39-1)*100</f>
        <v>-7.793817927817958</v>
      </c>
      <c r="Y39" s="52"/>
      <c r="Z39" s="34">
        <v>1463134</v>
      </c>
    </row>
    <row r="40" spans="1:26" s="7" customFormat="1" ht="12" customHeight="1">
      <c r="A40" s="50"/>
      <c r="B40" s="50"/>
      <c r="C40" s="97"/>
      <c r="D40" s="292" t="s">
        <v>72</v>
      </c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109"/>
      <c r="V40" s="46">
        <v>10990467</v>
      </c>
      <c r="W40" s="123">
        <f>ROUND(V40/V$9*100,1)</f>
        <v>4.7</v>
      </c>
      <c r="X40" s="184">
        <f>SUM(V40/Z40-1)*100</f>
        <v>-3.5046686303232155</v>
      </c>
      <c r="Y40" s="52"/>
      <c r="Z40" s="34">
        <v>11389636</v>
      </c>
    </row>
    <row r="41" spans="1:26" s="7" customFormat="1" ht="12" customHeight="1">
      <c r="A41" s="50"/>
      <c r="B41" s="50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214"/>
      <c r="V41" s="46"/>
      <c r="W41" s="123"/>
      <c r="X41" s="184"/>
      <c r="Y41" s="52"/>
      <c r="Z41" s="34"/>
    </row>
    <row r="42" spans="1:26" s="7" customFormat="1" ht="12" customHeight="1">
      <c r="A42" s="50"/>
      <c r="B42" s="50"/>
      <c r="C42" s="292" t="s">
        <v>73</v>
      </c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109"/>
      <c r="V42" s="46">
        <f>SUM(V43)</f>
        <v>6650387</v>
      </c>
      <c r="W42" s="123">
        <f>ROUND(V42/V$9*100,1)</f>
        <v>2.9</v>
      </c>
      <c r="X42" s="184">
        <f>SUM(V42/Z42-1)*100</f>
        <v>12.702989149960487</v>
      </c>
      <c r="Y42" s="52"/>
      <c r="Z42" s="165">
        <v>5900808</v>
      </c>
    </row>
    <row r="43" spans="1:26" s="7" customFormat="1" ht="12" customHeight="1">
      <c r="A43" s="50"/>
      <c r="B43" s="50"/>
      <c r="C43" s="97"/>
      <c r="D43" s="292" t="s">
        <v>73</v>
      </c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109"/>
      <c r="V43" s="46">
        <v>6650387</v>
      </c>
      <c r="W43" s="123">
        <f>ROUND(V43/V$9*100,1)</f>
        <v>2.9</v>
      </c>
      <c r="X43" s="184">
        <f>SUM(V43/Z43-1)*100</f>
        <v>12.702989149960487</v>
      </c>
      <c r="Y43" s="52"/>
      <c r="Z43" s="34">
        <v>5900808</v>
      </c>
    </row>
    <row r="44" spans="1:26" s="7" customFormat="1" ht="12" customHeight="1">
      <c r="A44" s="50"/>
      <c r="B44" s="50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214"/>
      <c r="V44" s="46"/>
      <c r="W44" s="123"/>
      <c r="X44" s="184"/>
      <c r="Y44" s="52"/>
      <c r="Z44" s="34"/>
    </row>
    <row r="45" spans="1:26" s="7" customFormat="1" ht="12" customHeight="1">
      <c r="A45" s="50"/>
      <c r="B45" s="50"/>
      <c r="C45" s="292" t="s">
        <v>74</v>
      </c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109"/>
      <c r="V45" s="46">
        <f>SUM(V46:V50)</f>
        <v>15846469</v>
      </c>
      <c r="W45" s="123">
        <f aca="true" t="shared" si="0" ref="W45:W50">ROUND(V45/V$9*100,1)</f>
        <v>6.8</v>
      </c>
      <c r="X45" s="184">
        <f aca="true" t="shared" si="1" ref="X45:X50">SUM(V45/Z45-1)*100</f>
        <v>19.01642289400829</v>
      </c>
      <c r="Y45" s="52"/>
      <c r="Z45" s="165">
        <v>13314523</v>
      </c>
    </row>
    <row r="46" spans="1:26" s="7" customFormat="1" ht="12" customHeight="1">
      <c r="A46" s="50"/>
      <c r="B46" s="50"/>
      <c r="C46" s="97"/>
      <c r="D46" s="292" t="s">
        <v>75</v>
      </c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109"/>
      <c r="V46" s="46">
        <v>608973</v>
      </c>
      <c r="W46" s="123">
        <f t="shared" si="0"/>
        <v>0.3</v>
      </c>
      <c r="X46" s="184">
        <f t="shared" si="1"/>
        <v>-9.66507844207628</v>
      </c>
      <c r="Y46" s="52"/>
      <c r="Z46" s="34">
        <v>674128</v>
      </c>
    </row>
    <row r="47" spans="1:26" s="7" customFormat="1" ht="12" customHeight="1">
      <c r="A47" s="50"/>
      <c r="B47" s="50"/>
      <c r="C47" s="97"/>
      <c r="D47" s="292" t="s">
        <v>77</v>
      </c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109"/>
      <c r="V47" s="46">
        <v>6762832</v>
      </c>
      <c r="W47" s="123">
        <f t="shared" si="0"/>
        <v>2.9</v>
      </c>
      <c r="X47" s="184">
        <f t="shared" si="1"/>
        <v>-17.455390261520222</v>
      </c>
      <c r="Y47" s="52"/>
      <c r="Z47" s="34">
        <v>8192942</v>
      </c>
    </row>
    <row r="48" spans="1:26" s="7" customFormat="1" ht="12" customHeight="1">
      <c r="A48" s="50"/>
      <c r="B48" s="50"/>
      <c r="C48" s="97"/>
      <c r="D48" s="292" t="s">
        <v>286</v>
      </c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109"/>
      <c r="V48" s="46">
        <v>6503240</v>
      </c>
      <c r="W48" s="123">
        <f t="shared" si="0"/>
        <v>2.8</v>
      </c>
      <c r="X48" s="184">
        <f t="shared" si="1"/>
        <v>167.66963961216294</v>
      </c>
      <c r="Y48" s="52"/>
      <c r="Z48" s="34">
        <v>2429577</v>
      </c>
    </row>
    <row r="49" spans="1:26" s="7" customFormat="1" ht="12" customHeight="1">
      <c r="A49" s="50"/>
      <c r="B49" s="50"/>
      <c r="C49" s="97"/>
      <c r="D49" s="292" t="s">
        <v>204</v>
      </c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109"/>
      <c r="V49" s="46">
        <v>138315</v>
      </c>
      <c r="W49" s="123">
        <f t="shared" si="0"/>
        <v>0.1</v>
      </c>
      <c r="X49" s="184">
        <f t="shared" si="1"/>
        <v>-29.574847250509162</v>
      </c>
      <c r="Y49" s="52"/>
      <c r="Z49" s="34">
        <v>196400</v>
      </c>
    </row>
    <row r="50" spans="1:26" s="7" customFormat="1" ht="12" customHeight="1">
      <c r="A50" s="50"/>
      <c r="B50" s="50"/>
      <c r="C50" s="97"/>
      <c r="D50" s="292" t="s">
        <v>76</v>
      </c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109"/>
      <c r="V50" s="46">
        <v>1833109</v>
      </c>
      <c r="W50" s="123">
        <f t="shared" si="0"/>
        <v>0.8</v>
      </c>
      <c r="X50" s="184">
        <f t="shared" si="1"/>
        <v>0.638657879653648</v>
      </c>
      <c r="Y50" s="52"/>
      <c r="Z50" s="34">
        <v>1821476</v>
      </c>
    </row>
    <row r="51" spans="1:26" s="7" customFormat="1" ht="12" customHeight="1">
      <c r="A51" s="50"/>
      <c r="B51" s="50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214"/>
      <c r="V51" s="46"/>
      <c r="W51" s="123"/>
      <c r="X51" s="184"/>
      <c r="Y51" s="52"/>
      <c r="Z51" s="34"/>
    </row>
    <row r="52" spans="1:26" s="7" customFormat="1" ht="12" customHeight="1">
      <c r="A52" s="50"/>
      <c r="B52" s="50"/>
      <c r="C52" s="292" t="s">
        <v>78</v>
      </c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109"/>
      <c r="V52" s="46">
        <f>SUM(V53:V58)</f>
        <v>27617432</v>
      </c>
      <c r="W52" s="123">
        <f aca="true" t="shared" si="2" ref="W52:W58">ROUND(V52/V$9*100,1)</f>
        <v>11.9</v>
      </c>
      <c r="X52" s="184">
        <f aca="true" t="shared" si="3" ref="X52:X58">SUM(V52/Z52-1)*100</f>
        <v>-5.004760866632518</v>
      </c>
      <c r="Y52" s="126"/>
      <c r="Z52" s="165">
        <v>29072438</v>
      </c>
    </row>
    <row r="53" spans="1:26" s="7" customFormat="1" ht="12" customHeight="1">
      <c r="A53" s="50"/>
      <c r="B53" s="50"/>
      <c r="C53" s="97"/>
      <c r="D53" s="292" t="s">
        <v>79</v>
      </c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109"/>
      <c r="V53" s="46">
        <v>3103540</v>
      </c>
      <c r="W53" s="123">
        <f t="shared" si="2"/>
        <v>1.3</v>
      </c>
      <c r="X53" s="184">
        <f t="shared" si="3"/>
        <v>5.301909083567957</v>
      </c>
      <c r="Y53" s="52"/>
      <c r="Z53" s="34">
        <v>2947278</v>
      </c>
    </row>
    <row r="54" spans="1:26" s="7" customFormat="1" ht="12" customHeight="1">
      <c r="A54" s="50"/>
      <c r="B54" s="50"/>
      <c r="C54" s="97"/>
      <c r="D54" s="292" t="s">
        <v>80</v>
      </c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109"/>
      <c r="V54" s="46">
        <v>10312564</v>
      </c>
      <c r="W54" s="123">
        <f t="shared" si="2"/>
        <v>4.4</v>
      </c>
      <c r="X54" s="184">
        <f t="shared" si="3"/>
        <v>-18.08485363591773</v>
      </c>
      <c r="Y54" s="52"/>
      <c r="Z54" s="34">
        <v>12589325</v>
      </c>
    </row>
    <row r="55" spans="1:26" s="7" customFormat="1" ht="12" customHeight="1">
      <c r="A55" s="50"/>
      <c r="B55" s="50"/>
      <c r="C55" s="97"/>
      <c r="D55" s="292" t="s">
        <v>81</v>
      </c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109"/>
      <c r="V55" s="46">
        <v>4962370</v>
      </c>
      <c r="W55" s="123">
        <f t="shared" si="2"/>
        <v>2.1</v>
      </c>
      <c r="X55" s="184">
        <f t="shared" si="3"/>
        <v>2.011147206815367</v>
      </c>
      <c r="Y55" s="52"/>
      <c r="Z55" s="34">
        <v>4864537</v>
      </c>
    </row>
    <row r="56" spans="1:26" s="7" customFormat="1" ht="12" customHeight="1">
      <c r="A56" s="50"/>
      <c r="B56" s="50"/>
      <c r="C56" s="97"/>
      <c r="D56" s="292" t="s">
        <v>82</v>
      </c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109"/>
      <c r="V56" s="46">
        <v>2783841</v>
      </c>
      <c r="W56" s="123">
        <f t="shared" si="2"/>
        <v>1.2</v>
      </c>
      <c r="X56" s="184">
        <f t="shared" si="3"/>
        <v>1.0731649579945213</v>
      </c>
      <c r="Y56" s="52"/>
      <c r="Z56" s="34">
        <v>2754283</v>
      </c>
    </row>
    <row r="57" spans="1:26" s="7" customFormat="1" ht="12" customHeight="1">
      <c r="A57" s="50"/>
      <c r="B57" s="50"/>
      <c r="C57" s="97"/>
      <c r="D57" s="292" t="s">
        <v>83</v>
      </c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109"/>
      <c r="V57" s="46">
        <v>4887025</v>
      </c>
      <c r="W57" s="123">
        <f t="shared" si="2"/>
        <v>2.1</v>
      </c>
      <c r="X57" s="184">
        <f t="shared" si="3"/>
        <v>12.602991348715186</v>
      </c>
      <c r="Y57" s="52"/>
      <c r="Z57" s="34">
        <v>4340049</v>
      </c>
    </row>
    <row r="58" spans="1:26" s="7" customFormat="1" ht="12" customHeight="1">
      <c r="A58" s="50"/>
      <c r="B58" s="50"/>
      <c r="C58" s="97"/>
      <c r="D58" s="292" t="s">
        <v>84</v>
      </c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109"/>
      <c r="V58" s="46">
        <v>1568092</v>
      </c>
      <c r="W58" s="123">
        <f t="shared" si="2"/>
        <v>0.7</v>
      </c>
      <c r="X58" s="184">
        <f t="shared" si="3"/>
        <v>-0.5627261462834321</v>
      </c>
      <c r="Y58" s="52"/>
      <c r="Z58" s="34">
        <v>1576966</v>
      </c>
    </row>
    <row r="59" spans="1:26" s="7" customFormat="1" ht="12" customHeight="1">
      <c r="A59" s="50"/>
      <c r="B59" s="50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214"/>
      <c r="V59" s="46"/>
      <c r="W59" s="123"/>
      <c r="X59" s="184"/>
      <c r="Y59" s="52"/>
      <c r="Z59" s="34"/>
    </row>
    <row r="60" spans="1:26" s="7" customFormat="1" ht="12" customHeight="1">
      <c r="A60" s="50"/>
      <c r="B60" s="50"/>
      <c r="C60" s="292" t="s">
        <v>85</v>
      </c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109"/>
      <c r="V60" s="46">
        <f>SUM(V61)</f>
        <v>9896683</v>
      </c>
      <c r="W60" s="123">
        <f>ROUND(V60/V$9*100,1)</f>
        <v>4.3</v>
      </c>
      <c r="X60" s="184">
        <f>SUM(V60/Z60-1)*100</f>
        <v>3.3366151094727625</v>
      </c>
      <c r="Y60" s="52"/>
      <c r="Z60" s="165">
        <v>9577131</v>
      </c>
    </row>
    <row r="61" spans="1:26" s="7" customFormat="1" ht="12" customHeight="1">
      <c r="A61" s="50"/>
      <c r="B61" s="50"/>
      <c r="C61" s="97"/>
      <c r="D61" s="292" t="s">
        <v>86</v>
      </c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109"/>
      <c r="V61" s="46">
        <v>9896683</v>
      </c>
      <c r="W61" s="123">
        <f>ROUND(V61/V$9*100,1)</f>
        <v>4.3</v>
      </c>
      <c r="X61" s="184">
        <f>SUM(V61/Z61-1)*100</f>
        <v>3.3366151094727625</v>
      </c>
      <c r="Y61" s="52"/>
      <c r="Z61" s="34">
        <v>9577131</v>
      </c>
    </row>
    <row r="62" spans="1:26" s="7" customFormat="1" ht="12" customHeight="1">
      <c r="A62" s="50"/>
      <c r="B62" s="50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214"/>
      <c r="V62" s="46"/>
      <c r="W62" s="123"/>
      <c r="X62" s="184"/>
      <c r="Y62" s="52"/>
      <c r="Z62" s="34"/>
    </row>
    <row r="63" spans="1:26" s="7" customFormat="1" ht="12" customHeight="1">
      <c r="A63" s="50"/>
      <c r="B63" s="50"/>
      <c r="C63" s="292" t="s">
        <v>87</v>
      </c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109"/>
      <c r="V63" s="46">
        <f>SUM(V64:V65)</f>
        <v>2101267</v>
      </c>
      <c r="W63" s="123">
        <f>ROUND(V63/V$9*100,1)</f>
        <v>0.9</v>
      </c>
      <c r="X63" s="184">
        <f>SUM(V63/Z63-1)*100</f>
        <v>46.222497171256904</v>
      </c>
      <c r="Y63" s="52"/>
      <c r="Z63" s="165">
        <v>1437034</v>
      </c>
    </row>
    <row r="64" spans="1:26" s="7" customFormat="1" ht="12" customHeight="1">
      <c r="A64" s="50"/>
      <c r="B64" s="50"/>
      <c r="C64" s="97"/>
      <c r="D64" s="292" t="s">
        <v>88</v>
      </c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109"/>
      <c r="V64" s="46">
        <v>1245656</v>
      </c>
      <c r="W64" s="123">
        <f>ROUND(V64/V$9*100,1)</f>
        <v>0.5</v>
      </c>
      <c r="X64" s="184">
        <f>SUM(V64/Z64-1)*100</f>
        <v>125.20945200773808</v>
      </c>
      <c r="Y64" s="52"/>
      <c r="Z64" s="34">
        <v>553110</v>
      </c>
    </row>
    <row r="65" spans="1:26" s="7" customFormat="1" ht="12" customHeight="1">
      <c r="A65" s="50"/>
      <c r="B65" s="50"/>
      <c r="C65" s="97"/>
      <c r="D65" s="292" t="s">
        <v>89</v>
      </c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109"/>
      <c r="V65" s="46">
        <v>855611</v>
      </c>
      <c r="W65" s="123">
        <f>ROUND(V65/V$9*100,1)</f>
        <v>0.4</v>
      </c>
      <c r="X65" s="184">
        <f>SUM(V65/Z65-1)*100</f>
        <v>-3.203103434231902</v>
      </c>
      <c r="Y65" s="52"/>
      <c r="Z65" s="34">
        <v>883924</v>
      </c>
    </row>
    <row r="66" spans="1:26" s="7" customFormat="1" ht="12" customHeight="1">
      <c r="A66" s="50"/>
      <c r="B66" s="50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214"/>
      <c r="V66" s="46"/>
      <c r="W66" s="123"/>
      <c r="X66" s="184"/>
      <c r="Y66" s="52"/>
      <c r="Z66" s="34"/>
    </row>
    <row r="67" spans="1:26" s="7" customFormat="1" ht="12" customHeight="1">
      <c r="A67" s="50"/>
      <c r="B67" s="50"/>
      <c r="C67" s="292" t="s">
        <v>90</v>
      </c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109"/>
      <c r="V67" s="46">
        <v>100000</v>
      </c>
      <c r="W67" s="123">
        <f>ROUND(V67/V$9*100,1)</f>
        <v>0</v>
      </c>
      <c r="X67" s="184">
        <f>SUM(V67/Z67-1)*100</f>
        <v>0</v>
      </c>
      <c r="Y67" s="52"/>
      <c r="Z67" s="165">
        <v>100000</v>
      </c>
    </row>
    <row r="68" spans="1:26" s="7" customFormat="1" ht="12" customHeight="1">
      <c r="A68" s="50"/>
      <c r="B68" s="50"/>
      <c r="C68" s="97"/>
      <c r="D68" s="292" t="s">
        <v>90</v>
      </c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109"/>
      <c r="V68" s="46">
        <v>100000</v>
      </c>
      <c r="W68" s="123">
        <f>ROUND(V68/V$9*100,1)</f>
        <v>0</v>
      </c>
      <c r="X68" s="184">
        <f>SUM(V68/Z68-1)*100</f>
        <v>0</v>
      </c>
      <c r="Y68" s="52"/>
      <c r="Z68" s="34">
        <v>100000</v>
      </c>
    </row>
    <row r="69" spans="1:26" s="7" customFormat="1" ht="12" customHeight="1">
      <c r="A69" s="50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223"/>
      <c r="V69" s="53"/>
      <c r="W69" s="47"/>
      <c r="X69" s="54"/>
      <c r="Y69" s="52"/>
      <c r="Z69" s="13"/>
    </row>
    <row r="70" ht="11.25" customHeight="1">
      <c r="Y70" s="50"/>
    </row>
  </sheetData>
  <sheetProtection/>
  <mergeCells count="50">
    <mergeCell ref="C67:T67"/>
    <mergeCell ref="C52:T52"/>
    <mergeCell ref="D53:T53"/>
    <mergeCell ref="D68:T68"/>
    <mergeCell ref="D57:T57"/>
    <mergeCell ref="D58:T58"/>
    <mergeCell ref="C60:T60"/>
    <mergeCell ref="D61:T61"/>
    <mergeCell ref="C63:T63"/>
    <mergeCell ref="D64:T64"/>
    <mergeCell ref="D65:T65"/>
    <mergeCell ref="D55:T55"/>
    <mergeCell ref="C42:T42"/>
    <mergeCell ref="D54:T54"/>
    <mergeCell ref="D56:T56"/>
    <mergeCell ref="D43:T43"/>
    <mergeCell ref="C45:T45"/>
    <mergeCell ref="D46:T46"/>
    <mergeCell ref="D47:T47"/>
    <mergeCell ref="D49:T49"/>
    <mergeCell ref="D50:T50"/>
    <mergeCell ref="D28:T28"/>
    <mergeCell ref="C30:T30"/>
    <mergeCell ref="D31:T31"/>
    <mergeCell ref="D32:T32"/>
    <mergeCell ref="D33:T33"/>
    <mergeCell ref="C35:T35"/>
    <mergeCell ref="D48:T48"/>
    <mergeCell ref="D36:T36"/>
    <mergeCell ref="C38:T38"/>
    <mergeCell ref="B3:X3"/>
    <mergeCell ref="V5:X5"/>
    <mergeCell ref="B5:U6"/>
    <mergeCell ref="C9:T9"/>
    <mergeCell ref="D16:T16"/>
    <mergeCell ref="D17:T17"/>
    <mergeCell ref="D27:T27"/>
    <mergeCell ref="D21:T21"/>
    <mergeCell ref="D23:T23"/>
    <mergeCell ref="C25:T25"/>
    <mergeCell ref="D39:T39"/>
    <mergeCell ref="D40:T40"/>
    <mergeCell ref="D22:T22"/>
    <mergeCell ref="C20:T20"/>
    <mergeCell ref="C11:T11"/>
    <mergeCell ref="D12:T12"/>
    <mergeCell ref="C14:T14"/>
    <mergeCell ref="D15:T15"/>
    <mergeCell ref="D26:T26"/>
    <mergeCell ref="D18:T1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75"/>
  <sheetViews>
    <sheetView workbookViewId="0" topLeftCell="A1">
      <selection activeCell="B3" sqref="B3:X3"/>
    </sheetView>
  </sheetViews>
  <sheetFormatPr defaultColWidth="9.00390625" defaultRowHeight="13.5"/>
  <cols>
    <col min="1" max="21" width="1.625" style="45" customWidth="1"/>
    <col min="22" max="24" width="20.375" style="45" customWidth="1"/>
    <col min="25" max="25" width="1.625" style="45" customWidth="1"/>
    <col min="26" max="26" width="11.125" style="3" bestFit="1" customWidth="1"/>
    <col min="27" max="16384" width="9.00390625" style="3" customWidth="1"/>
  </cols>
  <sheetData>
    <row r="1" spans="1:21" ht="10.5" customHeight="1">
      <c r="A1" s="238" t="s">
        <v>313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ht="9" customHeight="1"/>
    <row r="3" spans="1:25" s="1" customFormat="1" ht="15" customHeight="1">
      <c r="A3" s="83"/>
      <c r="B3" s="296" t="s">
        <v>312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80"/>
    </row>
    <row r="4" spans="2:25" ht="9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50"/>
    </row>
    <row r="5" spans="2:25" ht="18" customHeight="1">
      <c r="B5" s="298" t="s">
        <v>173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 t="s">
        <v>174</v>
      </c>
      <c r="W5" s="288"/>
      <c r="X5" s="289"/>
      <c r="Y5" s="50"/>
    </row>
    <row r="6" spans="2:26" ht="18" customHeight="1">
      <c r="B6" s="299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89" t="s">
        <v>10</v>
      </c>
      <c r="W6" s="89" t="s">
        <v>11</v>
      </c>
      <c r="X6" s="110" t="s">
        <v>12</v>
      </c>
      <c r="Y6" s="97"/>
      <c r="Z6" s="35" t="s">
        <v>254</v>
      </c>
    </row>
    <row r="7" spans="2:26" ht="12" customHeight="1">
      <c r="B7" s="50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119" t="s">
        <v>179</v>
      </c>
      <c r="W7" s="120" t="s">
        <v>188</v>
      </c>
      <c r="X7" s="120" t="s">
        <v>188</v>
      </c>
      <c r="Y7" s="77"/>
      <c r="Z7" s="35" t="s">
        <v>297</v>
      </c>
    </row>
    <row r="8" spans="2:25" ht="6.75" customHeight="1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98"/>
      <c r="W8" s="50"/>
      <c r="X8" s="50"/>
      <c r="Y8" s="50"/>
    </row>
    <row r="9" spans="1:26" s="16" customFormat="1" ht="12" customHeight="1">
      <c r="A9" s="106"/>
      <c r="B9" s="90"/>
      <c r="C9" s="293" t="s">
        <v>91</v>
      </c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90"/>
      <c r="V9" s="187">
        <f>SUM(V10,V12,V14,V16,V19,V21,V23,V26,V28,V30,V32,V34)</f>
        <v>69139387</v>
      </c>
      <c r="W9" s="180">
        <v>100</v>
      </c>
      <c r="X9" s="188">
        <f aca="true" t="shared" si="0" ref="X9:X37">SUM(V9/Z9-1)*100</f>
        <v>-2.4840937579887368</v>
      </c>
      <c r="Y9" s="55"/>
      <c r="Z9" s="167">
        <v>70900625</v>
      </c>
    </row>
    <row r="10" spans="2:26" ht="12" customHeight="1">
      <c r="B10" s="50"/>
      <c r="C10" s="97"/>
      <c r="D10" s="292" t="s">
        <v>92</v>
      </c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50"/>
      <c r="V10" s="178">
        <f>SUM(V11)</f>
        <v>17687268</v>
      </c>
      <c r="W10" s="123">
        <f aca="true" t="shared" si="1" ref="W10:W37">ROUND(V10/V$9*100,1)</f>
        <v>25.6</v>
      </c>
      <c r="X10" s="186">
        <f t="shared" si="0"/>
        <v>-4.62572513709002</v>
      </c>
      <c r="Y10" s="56"/>
      <c r="Z10" s="168">
        <v>18545114</v>
      </c>
    </row>
    <row r="11" spans="2:26" ht="12" customHeight="1">
      <c r="B11" s="50"/>
      <c r="C11" s="97"/>
      <c r="D11" s="50" t="s">
        <v>301</v>
      </c>
      <c r="E11" s="292" t="s">
        <v>92</v>
      </c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50"/>
      <c r="V11" s="178">
        <v>17687268</v>
      </c>
      <c r="W11" s="123">
        <f t="shared" si="1"/>
        <v>25.6</v>
      </c>
      <c r="X11" s="186">
        <f t="shared" si="0"/>
        <v>-4.62572513709002</v>
      </c>
      <c r="Y11" s="56"/>
      <c r="Z11" s="36">
        <v>18545114</v>
      </c>
    </row>
    <row r="12" spans="2:26" ht="12" customHeight="1">
      <c r="B12" s="50"/>
      <c r="C12" s="50" t="s">
        <v>302</v>
      </c>
      <c r="D12" s="292" t="s">
        <v>93</v>
      </c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50"/>
      <c r="V12" s="178">
        <f>SUM(V13)</f>
        <v>2</v>
      </c>
      <c r="W12" s="123">
        <f t="shared" si="1"/>
        <v>0</v>
      </c>
      <c r="X12" s="186">
        <f t="shared" si="0"/>
        <v>0</v>
      </c>
      <c r="Y12" s="56"/>
      <c r="Z12" s="168">
        <v>2</v>
      </c>
    </row>
    <row r="13" spans="2:26" ht="12" customHeight="1">
      <c r="B13" s="50"/>
      <c r="C13" s="97"/>
      <c r="D13" s="50" t="s">
        <v>302</v>
      </c>
      <c r="E13" s="292" t="s">
        <v>303</v>
      </c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50"/>
      <c r="V13" s="178">
        <v>2</v>
      </c>
      <c r="W13" s="123">
        <f t="shared" si="1"/>
        <v>0</v>
      </c>
      <c r="X13" s="186">
        <f t="shared" si="0"/>
        <v>0</v>
      </c>
      <c r="Y13" s="56"/>
      <c r="Z13" s="36">
        <v>2</v>
      </c>
    </row>
    <row r="14" spans="2:26" ht="12" customHeight="1">
      <c r="B14" s="50"/>
      <c r="C14" s="50" t="s">
        <v>302</v>
      </c>
      <c r="D14" s="292" t="s">
        <v>29</v>
      </c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50"/>
      <c r="V14" s="178">
        <f>SUM(V15:V15)</f>
        <v>1</v>
      </c>
      <c r="W14" s="123">
        <f t="shared" si="1"/>
        <v>0</v>
      </c>
      <c r="X14" s="186">
        <f t="shared" si="0"/>
        <v>0</v>
      </c>
      <c r="Y14" s="56"/>
      <c r="Z14" s="168">
        <v>1</v>
      </c>
    </row>
    <row r="15" spans="2:26" ht="12" customHeight="1">
      <c r="B15" s="50"/>
      <c r="C15" s="97"/>
      <c r="D15" s="50" t="s">
        <v>302</v>
      </c>
      <c r="E15" s="292" t="s">
        <v>31</v>
      </c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50"/>
      <c r="V15" s="178">
        <v>1</v>
      </c>
      <c r="W15" s="123">
        <f t="shared" si="1"/>
        <v>0</v>
      </c>
      <c r="X15" s="186">
        <f t="shared" si="0"/>
        <v>0</v>
      </c>
      <c r="Y15" s="56"/>
      <c r="Z15" s="36">
        <v>1</v>
      </c>
    </row>
    <row r="16" spans="2:26" ht="12" customHeight="1">
      <c r="B16" s="50"/>
      <c r="C16" s="97"/>
      <c r="D16" s="292" t="s">
        <v>32</v>
      </c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50"/>
      <c r="V16" s="178">
        <f>SUM(V17:V18)</f>
        <v>15733687</v>
      </c>
      <c r="W16" s="123">
        <f t="shared" si="1"/>
        <v>22.8</v>
      </c>
      <c r="X16" s="186">
        <f t="shared" si="0"/>
        <v>-5.659386193389637</v>
      </c>
      <c r="Y16" s="56"/>
      <c r="Z16" s="168">
        <v>16677533</v>
      </c>
    </row>
    <row r="17" spans="2:26" ht="12" customHeight="1">
      <c r="B17" s="50"/>
      <c r="C17" s="97"/>
      <c r="D17" s="97"/>
      <c r="E17" s="292" t="s">
        <v>94</v>
      </c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50"/>
      <c r="V17" s="178">
        <v>14912550</v>
      </c>
      <c r="W17" s="123">
        <f t="shared" si="1"/>
        <v>21.6</v>
      </c>
      <c r="X17" s="186">
        <f t="shared" si="0"/>
        <v>-6.870716691834122</v>
      </c>
      <c r="Y17" s="56"/>
      <c r="Z17" s="36">
        <v>16012740</v>
      </c>
    </row>
    <row r="18" spans="2:26" ht="12" customHeight="1">
      <c r="B18" s="50"/>
      <c r="C18" s="97"/>
      <c r="D18" s="97"/>
      <c r="E18" s="292" t="s">
        <v>34</v>
      </c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50"/>
      <c r="V18" s="178">
        <v>821137</v>
      </c>
      <c r="W18" s="123">
        <f t="shared" si="1"/>
        <v>1.2</v>
      </c>
      <c r="X18" s="186">
        <f t="shared" si="0"/>
        <v>23.517696485973836</v>
      </c>
      <c r="Y18" s="56"/>
      <c r="Z18" s="36">
        <v>664793</v>
      </c>
    </row>
    <row r="19" spans="2:26" ht="12" customHeight="1">
      <c r="B19" s="50"/>
      <c r="C19" s="97"/>
      <c r="D19" s="292" t="s">
        <v>95</v>
      </c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50"/>
      <c r="V19" s="178">
        <f>SUM(V20)</f>
        <v>2056255</v>
      </c>
      <c r="W19" s="123">
        <f t="shared" si="1"/>
        <v>3</v>
      </c>
      <c r="X19" s="186">
        <f>SUM(V19/Z19-1)*100</f>
        <v>48.869032493008156</v>
      </c>
      <c r="Y19" s="56"/>
      <c r="Z19" s="168">
        <v>1381251</v>
      </c>
    </row>
    <row r="20" spans="2:26" ht="12" customHeight="1">
      <c r="B20" s="50"/>
      <c r="C20" s="97"/>
      <c r="D20" s="97"/>
      <c r="E20" s="292" t="s">
        <v>95</v>
      </c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50"/>
      <c r="V20" s="178">
        <v>2056255</v>
      </c>
      <c r="W20" s="123">
        <f t="shared" si="1"/>
        <v>3</v>
      </c>
      <c r="X20" s="186">
        <f>SUM(V20/Z20-1)*100</f>
        <v>48.869032493008156</v>
      </c>
      <c r="Y20" s="56"/>
      <c r="Z20" s="36">
        <v>1381251</v>
      </c>
    </row>
    <row r="21" spans="2:26" ht="12" customHeight="1">
      <c r="B21" s="50"/>
      <c r="C21" s="97"/>
      <c r="D21" s="292" t="s">
        <v>223</v>
      </c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50"/>
      <c r="V21" s="178">
        <f>SUM(V22)</f>
        <v>10732157</v>
      </c>
      <c r="W21" s="123">
        <f t="shared" si="1"/>
        <v>15.5</v>
      </c>
      <c r="X21" s="186">
        <f>SUM(V21/Z21-1)*100</f>
        <v>6.442123884045237</v>
      </c>
      <c r="Y21" s="56"/>
      <c r="Z21" s="168">
        <v>10082622</v>
      </c>
    </row>
    <row r="22" spans="2:26" ht="12" customHeight="1">
      <c r="B22" s="50"/>
      <c r="C22" s="97"/>
      <c r="D22" s="97"/>
      <c r="E22" s="292" t="s">
        <v>223</v>
      </c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50"/>
      <c r="V22" s="178">
        <v>10732157</v>
      </c>
      <c r="W22" s="123">
        <f t="shared" si="1"/>
        <v>15.5</v>
      </c>
      <c r="X22" s="186">
        <f>SUM(V22/Z22-1)*100</f>
        <v>6.442123884045237</v>
      </c>
      <c r="Y22" s="56"/>
      <c r="Z22" s="36">
        <v>10082622</v>
      </c>
    </row>
    <row r="23" spans="2:26" ht="12" customHeight="1">
      <c r="B23" s="50"/>
      <c r="C23" s="97"/>
      <c r="D23" s="292" t="s">
        <v>36</v>
      </c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50"/>
      <c r="V23" s="178">
        <f>SUM(V24:V25)</f>
        <v>3496285</v>
      </c>
      <c r="W23" s="123">
        <f t="shared" si="1"/>
        <v>5.1</v>
      </c>
      <c r="X23" s="186">
        <f t="shared" si="0"/>
        <v>1.7902976366545698</v>
      </c>
      <c r="Y23" s="56"/>
      <c r="Z23" s="168">
        <v>3434792</v>
      </c>
    </row>
    <row r="24" spans="2:26" ht="12" customHeight="1">
      <c r="B24" s="50"/>
      <c r="C24" s="97"/>
      <c r="D24" s="97"/>
      <c r="E24" s="292" t="s">
        <v>37</v>
      </c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50"/>
      <c r="V24" s="178">
        <v>438276</v>
      </c>
      <c r="W24" s="123">
        <f t="shared" si="1"/>
        <v>0.6</v>
      </c>
      <c r="X24" s="186">
        <f t="shared" si="0"/>
        <v>-1.456092384070229</v>
      </c>
      <c r="Y24" s="56"/>
      <c r="Z24" s="36">
        <v>444752</v>
      </c>
    </row>
    <row r="25" spans="2:26" ht="12" customHeight="1">
      <c r="B25" s="50"/>
      <c r="C25" s="97"/>
      <c r="D25" s="97"/>
      <c r="E25" s="292" t="s">
        <v>38</v>
      </c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50"/>
      <c r="V25" s="178">
        <v>3058009</v>
      </c>
      <c r="W25" s="123">
        <f t="shared" si="1"/>
        <v>4.4</v>
      </c>
      <c r="X25" s="186">
        <f t="shared" si="0"/>
        <v>2.2731802919024435</v>
      </c>
      <c r="Y25" s="56"/>
      <c r="Z25" s="36">
        <v>2990040</v>
      </c>
    </row>
    <row r="26" spans="2:26" ht="12" customHeight="1">
      <c r="B26" s="50"/>
      <c r="C26" s="97"/>
      <c r="D26" s="292" t="s">
        <v>96</v>
      </c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50"/>
      <c r="V26" s="178">
        <f>SUM(V27)</f>
        <v>7680472</v>
      </c>
      <c r="W26" s="123">
        <f t="shared" si="1"/>
        <v>11.1</v>
      </c>
      <c r="X26" s="186">
        <f t="shared" si="0"/>
        <v>-0.21797395173600576</v>
      </c>
      <c r="Y26" s="56"/>
      <c r="Z26" s="168">
        <v>7697250</v>
      </c>
    </row>
    <row r="27" spans="2:26" ht="12" customHeight="1">
      <c r="B27" s="50"/>
      <c r="C27" s="97"/>
      <c r="D27" s="97"/>
      <c r="E27" s="292" t="s">
        <v>96</v>
      </c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50"/>
      <c r="V27" s="178">
        <v>7680472</v>
      </c>
      <c r="W27" s="123">
        <f t="shared" si="1"/>
        <v>11.1</v>
      </c>
      <c r="X27" s="186">
        <f t="shared" si="0"/>
        <v>-0.21797395173600576</v>
      </c>
      <c r="Y27" s="56"/>
      <c r="Z27" s="36">
        <v>7697250</v>
      </c>
    </row>
    <row r="28" spans="2:26" ht="12" customHeight="1">
      <c r="B28" s="50"/>
      <c r="C28" s="97"/>
      <c r="D28" s="292" t="s">
        <v>40</v>
      </c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50"/>
      <c r="V28" s="178">
        <f>SUM(V29)</f>
        <v>1</v>
      </c>
      <c r="W28" s="123">
        <f t="shared" si="1"/>
        <v>0</v>
      </c>
      <c r="X28" s="186">
        <f t="shared" si="0"/>
        <v>0</v>
      </c>
      <c r="Y28" s="56"/>
      <c r="Z28" s="168">
        <v>1</v>
      </c>
    </row>
    <row r="29" spans="2:26" ht="12" customHeight="1">
      <c r="B29" s="50"/>
      <c r="C29" s="97"/>
      <c r="D29" s="97"/>
      <c r="E29" s="292" t="s">
        <v>42</v>
      </c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50"/>
      <c r="V29" s="178">
        <v>1</v>
      </c>
      <c r="W29" s="123">
        <f t="shared" si="1"/>
        <v>0</v>
      </c>
      <c r="X29" s="186">
        <f t="shared" si="0"/>
        <v>0</v>
      </c>
      <c r="Y29" s="56"/>
      <c r="Z29" s="36">
        <v>1</v>
      </c>
    </row>
    <row r="30" spans="2:26" ht="12" customHeight="1">
      <c r="B30" s="50"/>
      <c r="C30" s="97"/>
      <c r="D30" s="292" t="s">
        <v>44</v>
      </c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50"/>
      <c r="V30" s="178">
        <f>SUM(V31)</f>
        <v>11049802</v>
      </c>
      <c r="W30" s="123">
        <f t="shared" si="1"/>
        <v>16</v>
      </c>
      <c r="X30" s="186">
        <f t="shared" si="0"/>
        <v>-10.789057876010066</v>
      </c>
      <c r="Y30" s="56"/>
      <c r="Z30" s="168">
        <v>12386151</v>
      </c>
    </row>
    <row r="31" spans="2:26" ht="12" customHeight="1">
      <c r="B31" s="50"/>
      <c r="C31" s="97"/>
      <c r="D31" s="97"/>
      <c r="E31" s="292" t="s">
        <v>45</v>
      </c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50"/>
      <c r="V31" s="178">
        <v>11049802</v>
      </c>
      <c r="W31" s="123">
        <f t="shared" si="1"/>
        <v>16</v>
      </c>
      <c r="X31" s="186">
        <f t="shared" si="0"/>
        <v>-10.789057876010066</v>
      </c>
      <c r="Y31" s="56"/>
      <c r="Z31" s="36">
        <v>12386151</v>
      </c>
    </row>
    <row r="32" spans="2:26" ht="12" customHeight="1">
      <c r="B32" s="50"/>
      <c r="C32" s="97"/>
      <c r="D32" s="292" t="s">
        <v>47</v>
      </c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50"/>
      <c r="V32" s="178">
        <f>SUM(V33)</f>
        <v>600001</v>
      </c>
      <c r="W32" s="123">
        <f t="shared" si="1"/>
        <v>0.9</v>
      </c>
      <c r="X32" s="186">
        <f t="shared" si="0"/>
        <v>0</v>
      </c>
      <c r="Y32" s="56"/>
      <c r="Z32" s="168">
        <v>600001</v>
      </c>
    </row>
    <row r="33" spans="2:26" ht="12" customHeight="1">
      <c r="B33" s="50"/>
      <c r="C33" s="97"/>
      <c r="D33" s="97"/>
      <c r="E33" s="292" t="s">
        <v>47</v>
      </c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50"/>
      <c r="V33" s="178">
        <v>600001</v>
      </c>
      <c r="W33" s="123">
        <f t="shared" si="1"/>
        <v>0.9</v>
      </c>
      <c r="X33" s="186">
        <f t="shared" si="0"/>
        <v>0</v>
      </c>
      <c r="Y33" s="56"/>
      <c r="Z33" s="36">
        <v>600001</v>
      </c>
    </row>
    <row r="34" spans="2:26" ht="12" customHeight="1">
      <c r="B34" s="50"/>
      <c r="C34" s="97"/>
      <c r="D34" s="292" t="s">
        <v>48</v>
      </c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50"/>
      <c r="V34" s="178">
        <f>SUM(V35:V37)</f>
        <v>103456</v>
      </c>
      <c r="W34" s="123">
        <f t="shared" si="1"/>
        <v>0.1</v>
      </c>
      <c r="X34" s="186">
        <f t="shared" si="0"/>
        <v>7.871166859561862</v>
      </c>
      <c r="Y34" s="56"/>
      <c r="Z34" s="168">
        <v>95907</v>
      </c>
    </row>
    <row r="35" spans="2:26" ht="12" customHeight="1">
      <c r="B35" s="50"/>
      <c r="C35" s="97"/>
      <c r="D35" s="97"/>
      <c r="E35" s="292" t="s">
        <v>49</v>
      </c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50"/>
      <c r="V35" s="178">
        <v>5</v>
      </c>
      <c r="W35" s="123">
        <f t="shared" si="1"/>
        <v>0</v>
      </c>
      <c r="X35" s="186">
        <f t="shared" si="0"/>
        <v>0</v>
      </c>
      <c r="Y35" s="56"/>
      <c r="Z35" s="36">
        <v>5</v>
      </c>
    </row>
    <row r="36" spans="2:26" ht="12" customHeight="1">
      <c r="B36" s="50"/>
      <c r="C36" s="97"/>
      <c r="D36" s="97"/>
      <c r="E36" s="292" t="s">
        <v>97</v>
      </c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50"/>
      <c r="V36" s="178">
        <v>1</v>
      </c>
      <c r="W36" s="123">
        <f t="shared" si="1"/>
        <v>0</v>
      </c>
      <c r="X36" s="186">
        <f t="shared" si="0"/>
        <v>0</v>
      </c>
      <c r="Y36" s="56"/>
      <c r="Z36" s="36">
        <v>1</v>
      </c>
    </row>
    <row r="37" spans="1:26" s="16" customFormat="1" ht="12" customHeight="1">
      <c r="A37" s="106"/>
      <c r="B37" s="50"/>
      <c r="C37" s="97"/>
      <c r="D37" s="97"/>
      <c r="E37" s="292" t="s">
        <v>53</v>
      </c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50"/>
      <c r="V37" s="178">
        <v>103450</v>
      </c>
      <c r="W37" s="123">
        <f t="shared" si="1"/>
        <v>0.1</v>
      </c>
      <c r="X37" s="186">
        <f t="shared" si="0"/>
        <v>7.8716593153356</v>
      </c>
      <c r="Y37" s="56"/>
      <c r="Z37" s="36">
        <v>95901</v>
      </c>
    </row>
    <row r="38" spans="2:26" ht="10.5" customHeight="1">
      <c r="B38" s="50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178"/>
      <c r="W38" s="123"/>
      <c r="X38" s="186"/>
      <c r="Y38" s="56"/>
      <c r="Z38" s="22"/>
    </row>
    <row r="39" spans="2:26" ht="10.5" customHeight="1">
      <c r="B39" s="50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178"/>
      <c r="W39" s="185"/>
      <c r="X39" s="186"/>
      <c r="Y39" s="46"/>
      <c r="Z39" s="22"/>
    </row>
    <row r="40" spans="2:26" ht="12" customHeight="1">
      <c r="B40" s="90"/>
      <c r="C40" s="293" t="s">
        <v>98</v>
      </c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90"/>
      <c r="V40" s="187">
        <f>SUM(V41,V63)</f>
        <v>39077808</v>
      </c>
      <c r="W40" s="180">
        <v>100</v>
      </c>
      <c r="X40" s="188">
        <f aca="true" t="shared" si="2" ref="X40:X70">SUM(V40/Z40-1)*100</f>
        <v>11.695293239886272</v>
      </c>
      <c r="Y40" s="55"/>
      <c r="Z40" s="167">
        <v>34986083</v>
      </c>
    </row>
    <row r="41" spans="2:26" ht="12" customHeight="1">
      <c r="B41" s="90"/>
      <c r="C41" s="293" t="s">
        <v>205</v>
      </c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90"/>
      <c r="V41" s="187">
        <f>SUM(V42,V44,V47,V49,V52,V54,V57,V59)</f>
        <v>38943657</v>
      </c>
      <c r="W41" s="180">
        <f aca="true" t="shared" si="3" ref="W41:W64">ROUND(V41/V$40*100,1)</f>
        <v>99.7</v>
      </c>
      <c r="X41" s="188">
        <f t="shared" si="2"/>
        <v>11.738444463432396</v>
      </c>
      <c r="Y41" s="56"/>
      <c r="Z41" s="37">
        <v>34852514</v>
      </c>
    </row>
    <row r="42" spans="2:26" ht="12" customHeight="1">
      <c r="B42" s="50"/>
      <c r="C42" s="97"/>
      <c r="D42" s="292" t="s">
        <v>99</v>
      </c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50"/>
      <c r="V42" s="178">
        <f>SUM(V43)</f>
        <v>6297208</v>
      </c>
      <c r="W42" s="123">
        <f t="shared" si="3"/>
        <v>16.1</v>
      </c>
      <c r="X42" s="186">
        <f t="shared" si="2"/>
        <v>-0.6114317857406681</v>
      </c>
      <c r="Y42" s="56"/>
      <c r="Z42" s="168">
        <v>6335948</v>
      </c>
    </row>
    <row r="43" spans="2:26" ht="12" customHeight="1">
      <c r="B43" s="50"/>
      <c r="C43" s="97"/>
      <c r="D43" s="97"/>
      <c r="E43" s="292" t="s">
        <v>99</v>
      </c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50"/>
      <c r="V43" s="178">
        <v>6297208</v>
      </c>
      <c r="W43" s="123">
        <f t="shared" si="3"/>
        <v>16.1</v>
      </c>
      <c r="X43" s="186">
        <f t="shared" si="2"/>
        <v>-0.6114317857406681</v>
      </c>
      <c r="Y43" s="56"/>
      <c r="Z43" s="76">
        <v>6335948</v>
      </c>
    </row>
    <row r="44" spans="2:26" ht="12" customHeight="1">
      <c r="B44" s="50"/>
      <c r="C44" s="97"/>
      <c r="D44" s="292" t="s">
        <v>32</v>
      </c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50"/>
      <c r="V44" s="178">
        <f>SUM(V45:V46)</f>
        <v>8517996</v>
      </c>
      <c r="W44" s="123">
        <f t="shared" si="3"/>
        <v>21.8</v>
      </c>
      <c r="X44" s="186">
        <f t="shared" si="2"/>
        <v>12.715112221589697</v>
      </c>
      <c r="Y44" s="56"/>
      <c r="Z44" s="168">
        <v>7557102</v>
      </c>
    </row>
    <row r="45" spans="2:26" ht="12" customHeight="1">
      <c r="B45" s="50"/>
      <c r="C45" s="97"/>
      <c r="D45" s="97"/>
      <c r="E45" s="292" t="s">
        <v>33</v>
      </c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50"/>
      <c r="V45" s="178">
        <v>6701272</v>
      </c>
      <c r="W45" s="123">
        <f t="shared" si="3"/>
        <v>17.1</v>
      </c>
      <c r="X45" s="186">
        <f t="shared" si="2"/>
        <v>12.516078769811445</v>
      </c>
      <c r="Y45" s="56"/>
      <c r="Z45" s="36">
        <v>5955835</v>
      </c>
    </row>
    <row r="46" spans="2:26" ht="12" customHeight="1">
      <c r="B46" s="50"/>
      <c r="C46" s="97"/>
      <c r="D46" s="97"/>
      <c r="E46" s="292" t="s">
        <v>34</v>
      </c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50"/>
      <c r="V46" s="178">
        <v>1816724</v>
      </c>
      <c r="W46" s="123">
        <f t="shared" si="3"/>
        <v>4.6</v>
      </c>
      <c r="X46" s="186">
        <f t="shared" si="2"/>
        <v>13.455407499186588</v>
      </c>
      <c r="Y46" s="56"/>
      <c r="Z46" s="36">
        <v>1601267</v>
      </c>
    </row>
    <row r="47" spans="2:26" ht="12" customHeight="1">
      <c r="B47" s="50"/>
      <c r="C47" s="97"/>
      <c r="D47" s="292" t="s">
        <v>100</v>
      </c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50"/>
      <c r="V47" s="178">
        <f>SUM(V48)</f>
        <v>11388414</v>
      </c>
      <c r="W47" s="123">
        <f t="shared" si="3"/>
        <v>29.1</v>
      </c>
      <c r="X47" s="186">
        <f t="shared" si="2"/>
        <v>12.048152586168804</v>
      </c>
      <c r="Y47" s="56"/>
      <c r="Z47" s="168">
        <v>10163857</v>
      </c>
    </row>
    <row r="48" spans="2:26" ht="12" customHeight="1">
      <c r="B48" s="50"/>
      <c r="C48" s="97"/>
      <c r="D48" s="97"/>
      <c r="E48" s="292" t="s">
        <v>100</v>
      </c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50"/>
      <c r="V48" s="178">
        <v>11388414</v>
      </c>
      <c r="W48" s="123">
        <f t="shared" si="3"/>
        <v>29.1</v>
      </c>
      <c r="X48" s="186">
        <f t="shared" si="2"/>
        <v>12.048152586168804</v>
      </c>
      <c r="Y48" s="56"/>
      <c r="Z48" s="36">
        <v>10163857</v>
      </c>
    </row>
    <row r="49" spans="2:26" ht="12" customHeight="1">
      <c r="B49" s="50"/>
      <c r="C49" s="97"/>
      <c r="D49" s="292" t="s">
        <v>101</v>
      </c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50"/>
      <c r="V49" s="178">
        <f>SUM(V50:V51)</f>
        <v>5653710</v>
      </c>
      <c r="W49" s="123">
        <f t="shared" si="3"/>
        <v>14.5</v>
      </c>
      <c r="X49" s="186">
        <f t="shared" si="2"/>
        <v>11.557266600223471</v>
      </c>
      <c r="Y49" s="56"/>
      <c r="Z49" s="168">
        <v>5067989</v>
      </c>
    </row>
    <row r="50" spans="2:26" ht="12" customHeight="1">
      <c r="B50" s="50"/>
      <c r="C50" s="97"/>
      <c r="D50" s="97"/>
      <c r="E50" s="292" t="s">
        <v>37</v>
      </c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50"/>
      <c r="V50" s="178">
        <v>5483961</v>
      </c>
      <c r="W50" s="123">
        <f t="shared" si="3"/>
        <v>14</v>
      </c>
      <c r="X50" s="186">
        <f t="shared" si="2"/>
        <v>11.990479516256492</v>
      </c>
      <c r="Y50" s="56"/>
      <c r="Z50" s="36">
        <v>4896810</v>
      </c>
    </row>
    <row r="51" spans="2:26" ht="12" customHeight="1">
      <c r="B51" s="50"/>
      <c r="C51" s="97"/>
      <c r="D51" s="97"/>
      <c r="E51" s="292" t="s">
        <v>38</v>
      </c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50"/>
      <c r="V51" s="178">
        <v>169749</v>
      </c>
      <c r="W51" s="123">
        <f t="shared" si="3"/>
        <v>0.4</v>
      </c>
      <c r="X51" s="186">
        <f t="shared" si="2"/>
        <v>-0.8353828448583012</v>
      </c>
      <c r="Y51" s="56"/>
      <c r="Z51" s="36">
        <v>171179</v>
      </c>
    </row>
    <row r="52" spans="2:26" ht="12" customHeight="1">
      <c r="B52" s="50"/>
      <c r="C52" s="97"/>
      <c r="D52" s="292" t="s">
        <v>40</v>
      </c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50"/>
      <c r="V52" s="178">
        <f>SUM(V53)</f>
        <v>943</v>
      </c>
      <c r="W52" s="123">
        <f t="shared" si="3"/>
        <v>0</v>
      </c>
      <c r="X52" s="186">
        <f t="shared" si="2"/>
        <v>-78.6216277488098</v>
      </c>
      <c r="Y52" s="56"/>
      <c r="Z52" s="168">
        <v>4411</v>
      </c>
    </row>
    <row r="53" spans="2:26" ht="12" customHeight="1">
      <c r="B53" s="50"/>
      <c r="C53" s="97"/>
      <c r="D53" s="97"/>
      <c r="E53" s="292" t="s">
        <v>41</v>
      </c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50"/>
      <c r="V53" s="178">
        <v>943</v>
      </c>
      <c r="W53" s="123">
        <f t="shared" si="3"/>
        <v>0</v>
      </c>
      <c r="X53" s="186">
        <f t="shared" si="2"/>
        <v>-78.6216277488098</v>
      </c>
      <c r="Y53" s="56"/>
      <c r="Z53" s="36">
        <v>4411</v>
      </c>
    </row>
    <row r="54" spans="2:26" ht="12" customHeight="1">
      <c r="B54" s="50"/>
      <c r="C54" s="97"/>
      <c r="D54" s="292" t="s">
        <v>44</v>
      </c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50"/>
      <c r="V54" s="178">
        <f>SUM(V55:V56)</f>
        <v>7073309</v>
      </c>
      <c r="W54" s="123">
        <f t="shared" si="3"/>
        <v>18.1</v>
      </c>
      <c r="X54" s="186">
        <f t="shared" si="2"/>
        <v>23.85564172560337</v>
      </c>
      <c r="Y54" s="56"/>
      <c r="Z54" s="168">
        <v>5710930</v>
      </c>
    </row>
    <row r="55" spans="2:26" ht="12" customHeight="1">
      <c r="B55" s="50"/>
      <c r="C55" s="97"/>
      <c r="D55" s="97"/>
      <c r="E55" s="292" t="s">
        <v>102</v>
      </c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50"/>
      <c r="V55" s="178">
        <v>5269602</v>
      </c>
      <c r="W55" s="123">
        <f t="shared" si="3"/>
        <v>13.5</v>
      </c>
      <c r="X55" s="186">
        <f t="shared" si="2"/>
        <v>10.941371793667987</v>
      </c>
      <c r="Y55" s="56"/>
      <c r="Z55" s="36">
        <v>4749898</v>
      </c>
    </row>
    <row r="56" spans="2:26" ht="12" customHeight="1">
      <c r="B56" s="50"/>
      <c r="C56" s="97"/>
      <c r="D56" s="97"/>
      <c r="E56" s="292" t="s">
        <v>46</v>
      </c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50"/>
      <c r="V56" s="178">
        <v>1803707</v>
      </c>
      <c r="W56" s="123">
        <f t="shared" si="3"/>
        <v>4.6</v>
      </c>
      <c r="X56" s="186">
        <f t="shared" si="2"/>
        <v>87.68438511933006</v>
      </c>
      <c r="Y56" s="56"/>
      <c r="Z56" s="36">
        <v>961032</v>
      </c>
    </row>
    <row r="57" spans="2:26" ht="12" customHeight="1">
      <c r="B57" s="50"/>
      <c r="C57" s="97"/>
      <c r="D57" s="292" t="s">
        <v>103</v>
      </c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50"/>
      <c r="V57" s="178">
        <f>SUM(V58)</f>
        <v>8282</v>
      </c>
      <c r="W57" s="123">
        <f t="shared" si="3"/>
        <v>0</v>
      </c>
      <c r="X57" s="186">
        <f t="shared" si="2"/>
        <v>-3.7424453742445407</v>
      </c>
      <c r="Y57" s="56"/>
      <c r="Z57" s="168">
        <v>8604</v>
      </c>
    </row>
    <row r="58" spans="2:26" ht="12" customHeight="1">
      <c r="B58" s="50"/>
      <c r="C58" s="97"/>
      <c r="D58" s="97"/>
      <c r="E58" s="292" t="s">
        <v>103</v>
      </c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50"/>
      <c r="V58" s="178">
        <v>8282</v>
      </c>
      <c r="W58" s="123">
        <f t="shared" si="3"/>
        <v>0</v>
      </c>
      <c r="X58" s="186">
        <f t="shared" si="2"/>
        <v>-3.7424453742445407</v>
      </c>
      <c r="Y58" s="56"/>
      <c r="Z58" s="36">
        <v>8604</v>
      </c>
    </row>
    <row r="59" spans="2:26" ht="12" customHeight="1">
      <c r="B59" s="50"/>
      <c r="C59" s="97"/>
      <c r="D59" s="292" t="s">
        <v>48</v>
      </c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50"/>
      <c r="V59" s="178">
        <f>SUM(V60:V62)</f>
        <v>3795</v>
      </c>
      <c r="W59" s="123">
        <f t="shared" si="3"/>
        <v>0</v>
      </c>
      <c r="X59" s="186">
        <f t="shared" si="2"/>
        <v>3.3215355295398874</v>
      </c>
      <c r="Y59" s="56"/>
      <c r="Z59" s="168">
        <v>3673</v>
      </c>
    </row>
    <row r="60" spans="2:26" ht="12" customHeight="1">
      <c r="B60" s="50"/>
      <c r="C60" s="97"/>
      <c r="D60" s="97"/>
      <c r="E60" s="292" t="s">
        <v>224</v>
      </c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50"/>
      <c r="V60" s="178">
        <v>2</v>
      </c>
      <c r="W60" s="123">
        <f t="shared" si="3"/>
        <v>0</v>
      </c>
      <c r="X60" s="186">
        <f t="shared" si="2"/>
        <v>0</v>
      </c>
      <c r="Y60" s="56"/>
      <c r="Z60" s="36">
        <v>2</v>
      </c>
    </row>
    <row r="61" spans="2:26" ht="12" customHeight="1">
      <c r="B61" s="50"/>
      <c r="C61" s="97"/>
      <c r="D61" s="97"/>
      <c r="E61" s="292" t="s">
        <v>97</v>
      </c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50"/>
      <c r="V61" s="178">
        <v>29</v>
      </c>
      <c r="W61" s="123">
        <f t="shared" si="3"/>
        <v>0</v>
      </c>
      <c r="X61" s="186">
        <f>SUM(V61/Z61-1)*100</f>
        <v>-77.51937984496125</v>
      </c>
      <c r="Y61" s="46"/>
      <c r="Z61" s="36">
        <v>129</v>
      </c>
    </row>
    <row r="62" spans="2:26" ht="12" customHeight="1">
      <c r="B62" s="50"/>
      <c r="C62" s="97"/>
      <c r="D62" s="97"/>
      <c r="E62" s="292" t="s">
        <v>53</v>
      </c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50"/>
      <c r="V62" s="178">
        <v>3764</v>
      </c>
      <c r="W62" s="123">
        <f t="shared" si="3"/>
        <v>0</v>
      </c>
      <c r="X62" s="186">
        <f t="shared" si="2"/>
        <v>6.267645398080179</v>
      </c>
      <c r="Y62" s="46"/>
      <c r="Z62" s="36">
        <v>3542</v>
      </c>
    </row>
    <row r="63" spans="2:26" ht="12" customHeight="1">
      <c r="B63" s="50"/>
      <c r="C63" s="293" t="s">
        <v>206</v>
      </c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90"/>
      <c r="V63" s="187">
        <f>SUM(V64,V66,V68)</f>
        <v>134151</v>
      </c>
      <c r="W63" s="180">
        <f t="shared" si="3"/>
        <v>0.3</v>
      </c>
      <c r="X63" s="188">
        <f t="shared" si="2"/>
        <v>0.43572984749455923</v>
      </c>
      <c r="Y63" s="46"/>
      <c r="Z63" s="38">
        <v>133569</v>
      </c>
    </row>
    <row r="64" spans="2:26" ht="12" customHeight="1">
      <c r="B64" s="50"/>
      <c r="C64" s="97"/>
      <c r="D64" s="292" t="s">
        <v>207</v>
      </c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50"/>
      <c r="V64" s="178">
        <f>SUM(V65:V65)</f>
        <v>60630</v>
      </c>
      <c r="W64" s="123">
        <f t="shared" si="3"/>
        <v>0.2</v>
      </c>
      <c r="X64" s="186">
        <f t="shared" si="2"/>
        <v>20.65431533700821</v>
      </c>
      <c r="Y64" s="50"/>
      <c r="Z64" s="168">
        <v>50251</v>
      </c>
    </row>
    <row r="65" spans="2:26" ht="12" customHeight="1">
      <c r="B65" s="50"/>
      <c r="C65" s="97"/>
      <c r="D65" s="97"/>
      <c r="E65" s="292" t="s">
        <v>214</v>
      </c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50"/>
      <c r="V65" s="178">
        <v>60630</v>
      </c>
      <c r="W65" s="123">
        <f aca="true" t="shared" si="4" ref="W65:W70">ROUND(V65/V$40*100,1)</f>
        <v>0.2</v>
      </c>
      <c r="X65" s="186">
        <f t="shared" si="2"/>
        <v>20.65431533700821</v>
      </c>
      <c r="Y65" s="50"/>
      <c r="Z65" s="36">
        <v>50251</v>
      </c>
    </row>
    <row r="66" spans="2:26" ht="12" customHeight="1">
      <c r="B66" s="50"/>
      <c r="C66" s="97"/>
      <c r="D66" s="292" t="s">
        <v>44</v>
      </c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50"/>
      <c r="V66" s="178">
        <f>SUM(V67)</f>
        <v>67917</v>
      </c>
      <c r="W66" s="123">
        <f t="shared" si="4"/>
        <v>0.2</v>
      </c>
      <c r="X66" s="186">
        <f t="shared" si="2"/>
        <v>-12.83305097797628</v>
      </c>
      <c r="Y66" s="50"/>
      <c r="Z66" s="168">
        <v>77916</v>
      </c>
    </row>
    <row r="67" spans="2:26" ht="12" customHeight="1">
      <c r="B67" s="50"/>
      <c r="C67" s="97"/>
      <c r="D67" s="97"/>
      <c r="E67" s="292" t="s">
        <v>45</v>
      </c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50"/>
      <c r="V67" s="178">
        <v>67917</v>
      </c>
      <c r="W67" s="123">
        <f t="shared" si="4"/>
        <v>0.2</v>
      </c>
      <c r="X67" s="186">
        <f t="shared" si="2"/>
        <v>-12.83305097797628</v>
      </c>
      <c r="Y67" s="50"/>
      <c r="Z67" s="36">
        <v>77916</v>
      </c>
    </row>
    <row r="68" spans="2:26" ht="12" customHeight="1">
      <c r="B68" s="50"/>
      <c r="C68" s="97"/>
      <c r="D68" s="292" t="s">
        <v>48</v>
      </c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50"/>
      <c r="V68" s="178">
        <f>SUM(V69:V70)</f>
        <v>5604</v>
      </c>
      <c r="W68" s="123">
        <f t="shared" si="4"/>
        <v>0</v>
      </c>
      <c r="X68" s="186">
        <f t="shared" si="2"/>
        <v>3.739355794150323</v>
      </c>
      <c r="Y68" s="50"/>
      <c r="Z68" s="168">
        <v>5402</v>
      </c>
    </row>
    <row r="69" spans="2:26" ht="12" customHeight="1">
      <c r="B69" s="50"/>
      <c r="C69" s="97"/>
      <c r="D69" s="97"/>
      <c r="E69" s="292" t="s">
        <v>97</v>
      </c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50"/>
      <c r="V69" s="178">
        <v>1</v>
      </c>
      <c r="W69" s="123">
        <f t="shared" si="4"/>
        <v>0</v>
      </c>
      <c r="X69" s="186">
        <f t="shared" si="2"/>
        <v>0</v>
      </c>
      <c r="Y69" s="50"/>
      <c r="Z69" s="168">
        <v>1</v>
      </c>
    </row>
    <row r="70" spans="2:26" ht="12" customHeight="1">
      <c r="B70" s="50"/>
      <c r="C70" s="97"/>
      <c r="D70" s="97"/>
      <c r="E70" s="292" t="s">
        <v>53</v>
      </c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50"/>
      <c r="V70" s="178">
        <v>5603</v>
      </c>
      <c r="W70" s="123">
        <f t="shared" si="4"/>
        <v>0</v>
      </c>
      <c r="X70" s="186">
        <f t="shared" si="2"/>
        <v>3.740048139233476</v>
      </c>
      <c r="Y70" s="50"/>
      <c r="Z70" s="36">
        <v>5401</v>
      </c>
    </row>
    <row r="71" spans="1:26" s="7" customFormat="1" ht="12" customHeight="1">
      <c r="A71" s="50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53"/>
      <c r="W71" s="47"/>
      <c r="X71" s="54"/>
      <c r="Y71" s="52"/>
      <c r="Z71" s="13"/>
    </row>
    <row r="72" spans="2:25" ht="10.5" customHeight="1">
      <c r="B72" s="300" t="s">
        <v>3</v>
      </c>
      <c r="C72" s="300"/>
      <c r="D72" s="300"/>
      <c r="E72" s="48" t="s">
        <v>215</v>
      </c>
      <c r="F72" s="237" t="s">
        <v>4</v>
      </c>
      <c r="I72" s="127"/>
      <c r="J72" s="127"/>
      <c r="K72" s="127"/>
      <c r="L72" s="127"/>
      <c r="M72" s="127"/>
      <c r="N72" s="127"/>
      <c r="O72" s="127"/>
      <c r="P72" s="127"/>
      <c r="Q72" s="127"/>
      <c r="R72" s="97"/>
      <c r="S72" s="97"/>
      <c r="T72" s="97"/>
      <c r="U72" s="97"/>
      <c r="V72" s="46"/>
      <c r="W72" s="46"/>
      <c r="X72" s="46"/>
      <c r="Y72" s="50"/>
    </row>
    <row r="73" ht="10.5" customHeight="1">
      <c r="Y73" s="50"/>
    </row>
    <row r="74" ht="11.25">
      <c r="Y74" s="50"/>
    </row>
    <row r="75" ht="11.25">
      <c r="Y75" s="50"/>
    </row>
    <row r="76" ht="11.25">
      <c r="Y76" s="50"/>
    </row>
    <row r="77" ht="11.25">
      <c r="Y77" s="50"/>
    </row>
    <row r="78" ht="11.25">
      <c r="Y78" s="50"/>
    </row>
    <row r="79" ht="11.25">
      <c r="Y79" s="50"/>
    </row>
    <row r="80" ht="11.25">
      <c r="Y80" s="50"/>
    </row>
    <row r="81" ht="11.25">
      <c r="Y81" s="50"/>
    </row>
    <row r="82" ht="11.25">
      <c r="Y82" s="50"/>
    </row>
    <row r="83" ht="11.25">
      <c r="Y83" s="50"/>
    </row>
    <row r="84" ht="11.25">
      <c r="Y84" s="50"/>
    </row>
    <row r="85" ht="11.25">
      <c r="Y85" s="50"/>
    </row>
    <row r="86" ht="11.25">
      <c r="Y86" s="50"/>
    </row>
    <row r="87" ht="11.25">
      <c r="Y87" s="50"/>
    </row>
    <row r="88" ht="11.25">
      <c r="Y88" s="50"/>
    </row>
    <row r="89" ht="11.25">
      <c r="Y89" s="50"/>
    </row>
    <row r="90" ht="11.25">
      <c r="Y90" s="50"/>
    </row>
    <row r="91" ht="11.25">
      <c r="Y91" s="50"/>
    </row>
    <row r="92" ht="11.25">
      <c r="Y92" s="50"/>
    </row>
    <row r="93" ht="11.25">
      <c r="Y93" s="50"/>
    </row>
    <row r="94" ht="11.25">
      <c r="Y94" s="50"/>
    </row>
    <row r="95" ht="11.25">
      <c r="Y95" s="50"/>
    </row>
    <row r="96" ht="11.25">
      <c r="Y96" s="50"/>
    </row>
    <row r="97" ht="11.25">
      <c r="Y97" s="50"/>
    </row>
    <row r="98" ht="11.25">
      <c r="Y98" s="50"/>
    </row>
    <row r="99" ht="11.25">
      <c r="Y99" s="50"/>
    </row>
    <row r="100" ht="11.25">
      <c r="Y100" s="50"/>
    </row>
    <row r="101" ht="11.25">
      <c r="Y101" s="50"/>
    </row>
    <row r="102" ht="11.25">
      <c r="Y102" s="50"/>
    </row>
    <row r="103" ht="11.25">
      <c r="Y103" s="50"/>
    </row>
    <row r="104" ht="11.25">
      <c r="Y104" s="50"/>
    </row>
    <row r="105" ht="11.25">
      <c r="Y105" s="50"/>
    </row>
    <row r="106" ht="11.25">
      <c r="Y106" s="50"/>
    </row>
    <row r="107" ht="11.25">
      <c r="Y107" s="50"/>
    </row>
    <row r="108" ht="11.25">
      <c r="Y108" s="50"/>
    </row>
    <row r="109" ht="11.25">
      <c r="Y109" s="50"/>
    </row>
    <row r="110" ht="11.25">
      <c r="Y110" s="50"/>
    </row>
    <row r="111" ht="11.25">
      <c r="Y111" s="50"/>
    </row>
    <row r="112" ht="11.25">
      <c r="Y112" s="50"/>
    </row>
    <row r="113" ht="11.25">
      <c r="Y113" s="50"/>
    </row>
    <row r="114" ht="11.25">
      <c r="Y114" s="50"/>
    </row>
    <row r="115" ht="11.25">
      <c r="Y115" s="50"/>
    </row>
    <row r="116" ht="11.25">
      <c r="Y116" s="50"/>
    </row>
    <row r="117" ht="11.25">
      <c r="Y117" s="50"/>
    </row>
    <row r="118" ht="11.25">
      <c r="Y118" s="50"/>
    </row>
    <row r="119" ht="11.25">
      <c r="Y119" s="50"/>
    </row>
    <row r="120" ht="11.25">
      <c r="Y120" s="50"/>
    </row>
    <row r="121" ht="11.25">
      <c r="Y121" s="50"/>
    </row>
    <row r="122" ht="11.25">
      <c r="Y122" s="50"/>
    </row>
    <row r="123" ht="11.25">
      <c r="Y123" s="50"/>
    </row>
    <row r="124" ht="11.25">
      <c r="Y124" s="50"/>
    </row>
    <row r="125" ht="11.25">
      <c r="Y125" s="50"/>
    </row>
    <row r="126" ht="11.25">
      <c r="Y126" s="50"/>
    </row>
    <row r="127" ht="11.25">
      <c r="Y127" s="50"/>
    </row>
    <row r="128" ht="11.25">
      <c r="Y128" s="50"/>
    </row>
    <row r="129" ht="11.25">
      <c r="Y129" s="50"/>
    </row>
    <row r="130" ht="11.25">
      <c r="Y130" s="50"/>
    </row>
    <row r="131" ht="11.25">
      <c r="Y131" s="50"/>
    </row>
    <row r="132" ht="11.25">
      <c r="Y132" s="50"/>
    </row>
    <row r="133" ht="11.25">
      <c r="Y133" s="50"/>
    </row>
    <row r="134" ht="11.25">
      <c r="Y134" s="50"/>
    </row>
    <row r="135" ht="11.25">
      <c r="Y135" s="50"/>
    </row>
    <row r="136" ht="11.25">
      <c r="Y136" s="50"/>
    </row>
    <row r="137" ht="11.25">
      <c r="Y137" s="50"/>
    </row>
    <row r="138" ht="11.25">
      <c r="Y138" s="50"/>
    </row>
    <row r="139" ht="11.25">
      <c r="Y139" s="50"/>
    </row>
    <row r="140" ht="11.25">
      <c r="Y140" s="50"/>
    </row>
    <row r="141" ht="11.25">
      <c r="Y141" s="50"/>
    </row>
    <row r="142" ht="11.25">
      <c r="Y142" s="50"/>
    </row>
    <row r="143" ht="11.25">
      <c r="Y143" s="50"/>
    </row>
    <row r="144" ht="11.25">
      <c r="Y144" s="50"/>
    </row>
    <row r="145" ht="11.25">
      <c r="Y145" s="50"/>
    </row>
    <row r="146" ht="11.25">
      <c r="Y146" s="50"/>
    </row>
    <row r="147" ht="11.25">
      <c r="Y147" s="50"/>
    </row>
    <row r="148" ht="11.25">
      <c r="Y148" s="50"/>
    </row>
    <row r="149" ht="11.25">
      <c r="Y149" s="50"/>
    </row>
    <row r="150" ht="11.25">
      <c r="Y150" s="50"/>
    </row>
    <row r="151" ht="11.25">
      <c r="Y151" s="50"/>
    </row>
    <row r="152" ht="11.25">
      <c r="Y152" s="50"/>
    </row>
    <row r="153" ht="11.25">
      <c r="Y153" s="50"/>
    </row>
    <row r="154" ht="11.25">
      <c r="Y154" s="50"/>
    </row>
    <row r="155" ht="11.25">
      <c r="Y155" s="50"/>
    </row>
    <row r="156" ht="11.25">
      <c r="Y156" s="50"/>
    </row>
    <row r="157" ht="11.25">
      <c r="Y157" s="50"/>
    </row>
    <row r="158" ht="11.25">
      <c r="Y158" s="50"/>
    </row>
    <row r="159" ht="11.25">
      <c r="Y159" s="50"/>
    </row>
    <row r="160" ht="11.25">
      <c r="Y160" s="50"/>
    </row>
    <row r="161" ht="11.25">
      <c r="Y161" s="50"/>
    </row>
    <row r="162" ht="11.25">
      <c r="Y162" s="50"/>
    </row>
    <row r="163" ht="11.25">
      <c r="Y163" s="50"/>
    </row>
    <row r="164" ht="11.25">
      <c r="Y164" s="50"/>
    </row>
    <row r="165" ht="11.25">
      <c r="Y165" s="50"/>
    </row>
    <row r="166" ht="11.25">
      <c r="Y166" s="50"/>
    </row>
    <row r="167" ht="11.25">
      <c r="Y167" s="50"/>
    </row>
    <row r="168" ht="11.25">
      <c r="Y168" s="50"/>
    </row>
    <row r="169" ht="11.25">
      <c r="Y169" s="50"/>
    </row>
    <row r="170" ht="11.25">
      <c r="Y170" s="50"/>
    </row>
    <row r="171" ht="11.25">
      <c r="Y171" s="50"/>
    </row>
    <row r="172" ht="11.25">
      <c r="Y172" s="50"/>
    </row>
    <row r="173" ht="11.25">
      <c r="Y173" s="50"/>
    </row>
    <row r="174" ht="11.25">
      <c r="Y174" s="50"/>
    </row>
    <row r="175" ht="11.25">
      <c r="Y175" s="50"/>
    </row>
    <row r="176" ht="11.25">
      <c r="Y176" s="50"/>
    </row>
    <row r="177" ht="11.25">
      <c r="Y177" s="50"/>
    </row>
    <row r="178" ht="11.25">
      <c r="Y178" s="50"/>
    </row>
    <row r="179" ht="11.25">
      <c r="Y179" s="50"/>
    </row>
    <row r="180" ht="11.25">
      <c r="Y180" s="50"/>
    </row>
    <row r="181" ht="11.25">
      <c r="Y181" s="50"/>
    </row>
    <row r="182" ht="11.25">
      <c r="Y182" s="50"/>
    </row>
    <row r="183" ht="11.25">
      <c r="Y183" s="50"/>
    </row>
    <row r="184" ht="11.25">
      <c r="Y184" s="50"/>
    </row>
    <row r="185" ht="11.25">
      <c r="Y185" s="50"/>
    </row>
    <row r="186" ht="11.25">
      <c r="Y186" s="50"/>
    </row>
    <row r="187" ht="11.25">
      <c r="Y187" s="50"/>
    </row>
    <row r="188" ht="11.25">
      <c r="Y188" s="50"/>
    </row>
    <row r="189" ht="11.25">
      <c r="Y189" s="50"/>
    </row>
    <row r="190" ht="11.25">
      <c r="Y190" s="50"/>
    </row>
    <row r="191" ht="11.25">
      <c r="Y191" s="50"/>
    </row>
    <row r="192" ht="11.25">
      <c r="Y192" s="50"/>
    </row>
    <row r="193" ht="11.25">
      <c r="Y193" s="50"/>
    </row>
    <row r="194" ht="11.25">
      <c r="Y194" s="50"/>
    </row>
    <row r="195" ht="11.25">
      <c r="Y195" s="50"/>
    </row>
    <row r="196" ht="11.25">
      <c r="Y196" s="50"/>
    </row>
    <row r="197" ht="11.25">
      <c r="Y197" s="50"/>
    </row>
    <row r="198" ht="11.25">
      <c r="Y198" s="50"/>
    </row>
    <row r="199" ht="11.25">
      <c r="Y199" s="50"/>
    </row>
    <row r="200" ht="11.25">
      <c r="Y200" s="50"/>
    </row>
    <row r="201" ht="11.25">
      <c r="Y201" s="50"/>
    </row>
    <row r="202" ht="11.25">
      <c r="Y202" s="50"/>
    </row>
    <row r="203" ht="11.25">
      <c r="Y203" s="50"/>
    </row>
    <row r="204" ht="11.25">
      <c r="Y204" s="50"/>
    </row>
    <row r="205" ht="11.25">
      <c r="Y205" s="50"/>
    </row>
    <row r="206" ht="11.25">
      <c r="Y206" s="50"/>
    </row>
    <row r="207" ht="11.25">
      <c r="Y207" s="50"/>
    </row>
    <row r="208" ht="11.25">
      <c r="Y208" s="50"/>
    </row>
    <row r="209" ht="11.25">
      <c r="Y209" s="50"/>
    </row>
    <row r="210" ht="11.25">
      <c r="Y210" s="50"/>
    </row>
    <row r="211" ht="11.25">
      <c r="Y211" s="50"/>
    </row>
    <row r="212" ht="11.25">
      <c r="Y212" s="50"/>
    </row>
    <row r="213" ht="11.25">
      <c r="Y213" s="50"/>
    </row>
    <row r="214" ht="11.25">
      <c r="Y214" s="50"/>
    </row>
    <row r="215" ht="11.25">
      <c r="Y215" s="50"/>
    </row>
    <row r="216" ht="11.25">
      <c r="Y216" s="50"/>
    </row>
    <row r="217" ht="11.25">
      <c r="Y217" s="50"/>
    </row>
    <row r="218" ht="11.25">
      <c r="Y218" s="50"/>
    </row>
    <row r="219" ht="11.25">
      <c r="Y219" s="50"/>
    </row>
    <row r="220" ht="11.25">
      <c r="Y220" s="50"/>
    </row>
    <row r="221" ht="11.25">
      <c r="Y221" s="50"/>
    </row>
    <row r="222" ht="11.25">
      <c r="Y222" s="50"/>
    </row>
    <row r="223" ht="11.25">
      <c r="Y223" s="50"/>
    </row>
    <row r="224" ht="11.25">
      <c r="Y224" s="50"/>
    </row>
    <row r="225" ht="11.25">
      <c r="Y225" s="50"/>
    </row>
    <row r="226" ht="11.25">
      <c r="Y226" s="50"/>
    </row>
    <row r="227" ht="11.25">
      <c r="Y227" s="50"/>
    </row>
    <row r="228" ht="11.25">
      <c r="Y228" s="50"/>
    </row>
    <row r="229" ht="11.25">
      <c r="Y229" s="50"/>
    </row>
    <row r="230" ht="11.25">
      <c r="Y230" s="50"/>
    </row>
    <row r="231" ht="11.25">
      <c r="Y231" s="50"/>
    </row>
    <row r="232" ht="11.25">
      <c r="Y232" s="50"/>
    </row>
    <row r="233" ht="11.25">
      <c r="Y233" s="50"/>
    </row>
    <row r="234" ht="11.25">
      <c r="Y234" s="50"/>
    </row>
    <row r="235" ht="11.25">
      <c r="Y235" s="50"/>
    </row>
    <row r="236" ht="11.25">
      <c r="Y236" s="50"/>
    </row>
    <row r="237" ht="11.25">
      <c r="Y237" s="50"/>
    </row>
    <row r="238" ht="11.25">
      <c r="Y238" s="50"/>
    </row>
    <row r="239" ht="11.25">
      <c r="Y239" s="50"/>
    </row>
    <row r="240" ht="11.25">
      <c r="Y240" s="50"/>
    </row>
    <row r="241" ht="11.25">
      <c r="Y241" s="50"/>
    </row>
    <row r="242" ht="11.25">
      <c r="Y242" s="50"/>
    </row>
    <row r="243" ht="11.25">
      <c r="Y243" s="50"/>
    </row>
    <row r="244" ht="11.25">
      <c r="Y244" s="50"/>
    </row>
    <row r="245" ht="11.25">
      <c r="Y245" s="50"/>
    </row>
    <row r="246" ht="11.25">
      <c r="Y246" s="50"/>
    </row>
    <row r="247" ht="11.25">
      <c r="Y247" s="50"/>
    </row>
    <row r="248" ht="11.25">
      <c r="Y248" s="50"/>
    </row>
    <row r="249" ht="11.25">
      <c r="Y249" s="50"/>
    </row>
    <row r="250" ht="11.25">
      <c r="Y250" s="50"/>
    </row>
    <row r="251" ht="11.25">
      <c r="Y251" s="50"/>
    </row>
    <row r="252" ht="11.25">
      <c r="Y252" s="50"/>
    </row>
    <row r="253" ht="11.25">
      <c r="Y253" s="50"/>
    </row>
    <row r="254" ht="11.25">
      <c r="Y254" s="50"/>
    </row>
    <row r="255" ht="11.25">
      <c r="Y255" s="50"/>
    </row>
    <row r="256" ht="11.25">
      <c r="Y256" s="50"/>
    </row>
    <row r="257" ht="11.25">
      <c r="Y257" s="50"/>
    </row>
    <row r="258" ht="11.25">
      <c r="Y258" s="50"/>
    </row>
    <row r="259" ht="11.25">
      <c r="Y259" s="50"/>
    </row>
    <row r="260" ht="11.25">
      <c r="Y260" s="50"/>
    </row>
    <row r="261" ht="11.25">
      <c r="Y261" s="50"/>
    </row>
    <row r="262" ht="11.25">
      <c r="Y262" s="50"/>
    </row>
    <row r="263" ht="11.25">
      <c r="Y263" s="50"/>
    </row>
    <row r="264" ht="11.25">
      <c r="Y264" s="50"/>
    </row>
    <row r="265" ht="11.25">
      <c r="Y265" s="50"/>
    </row>
    <row r="266" ht="11.25">
      <c r="Y266" s="50"/>
    </row>
    <row r="267" ht="11.25">
      <c r="Y267" s="50"/>
    </row>
    <row r="268" ht="11.25">
      <c r="Y268" s="50"/>
    </row>
    <row r="269" ht="11.25">
      <c r="Y269" s="50"/>
    </row>
    <row r="270" ht="11.25">
      <c r="Y270" s="50"/>
    </row>
    <row r="271" ht="11.25">
      <c r="Y271" s="50"/>
    </row>
    <row r="272" ht="11.25">
      <c r="Y272" s="50"/>
    </row>
    <row r="273" ht="11.25">
      <c r="Y273" s="50"/>
    </row>
    <row r="274" ht="11.25">
      <c r="Y274" s="50"/>
    </row>
    <row r="275" ht="11.25">
      <c r="Y275" s="50"/>
    </row>
  </sheetData>
  <sheetProtection/>
  <mergeCells count="64">
    <mergeCell ref="D32:T32"/>
    <mergeCell ref="E33:T33"/>
    <mergeCell ref="D26:T26"/>
    <mergeCell ref="E27:T27"/>
    <mergeCell ref="D30:T30"/>
    <mergeCell ref="E31:T31"/>
    <mergeCell ref="D28:T28"/>
    <mergeCell ref="E29:T29"/>
    <mergeCell ref="C40:T40"/>
    <mergeCell ref="C41:T41"/>
    <mergeCell ref="D34:T34"/>
    <mergeCell ref="E35:T35"/>
    <mergeCell ref="E36:T36"/>
    <mergeCell ref="E37:T37"/>
    <mergeCell ref="D12:T12"/>
    <mergeCell ref="E13:T13"/>
    <mergeCell ref="E18:T18"/>
    <mergeCell ref="D19:T19"/>
    <mergeCell ref="E24:T24"/>
    <mergeCell ref="E25:T25"/>
    <mergeCell ref="D14:T14"/>
    <mergeCell ref="E15:T15"/>
    <mergeCell ref="D16:T16"/>
    <mergeCell ref="E17:T17"/>
    <mergeCell ref="D49:T49"/>
    <mergeCell ref="E50:T50"/>
    <mergeCell ref="C9:T9"/>
    <mergeCell ref="D10:T10"/>
    <mergeCell ref="E11:T11"/>
    <mergeCell ref="D42:T42"/>
    <mergeCell ref="E20:T20"/>
    <mergeCell ref="D21:T21"/>
    <mergeCell ref="E22:T22"/>
    <mergeCell ref="D23:T23"/>
    <mergeCell ref="E43:T43"/>
    <mergeCell ref="D44:T44"/>
    <mergeCell ref="E45:T45"/>
    <mergeCell ref="E46:T46"/>
    <mergeCell ref="D47:T47"/>
    <mergeCell ref="E48:T48"/>
    <mergeCell ref="E60:T60"/>
    <mergeCell ref="E61:T61"/>
    <mergeCell ref="E62:T62"/>
    <mergeCell ref="C63:T63"/>
    <mergeCell ref="E53:T53"/>
    <mergeCell ref="D54:T54"/>
    <mergeCell ref="B3:X3"/>
    <mergeCell ref="B5:U6"/>
    <mergeCell ref="V5:X5"/>
    <mergeCell ref="D59:T59"/>
    <mergeCell ref="E55:T55"/>
    <mergeCell ref="E56:T56"/>
    <mergeCell ref="D57:T57"/>
    <mergeCell ref="E58:T58"/>
    <mergeCell ref="E51:T51"/>
    <mergeCell ref="D52:T52"/>
    <mergeCell ref="B72:D72"/>
    <mergeCell ref="D64:T64"/>
    <mergeCell ref="E65:T65"/>
    <mergeCell ref="D66:T66"/>
    <mergeCell ref="E67:T67"/>
    <mergeCell ref="D68:T68"/>
    <mergeCell ref="E69:T69"/>
    <mergeCell ref="E70:T70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">
      <selection activeCell="B3" sqref="B3:X3"/>
    </sheetView>
  </sheetViews>
  <sheetFormatPr defaultColWidth="9.00390625" defaultRowHeight="13.5"/>
  <cols>
    <col min="1" max="1" width="1.00390625" style="45" customWidth="1"/>
    <col min="2" max="21" width="1.625" style="45" customWidth="1"/>
    <col min="22" max="24" width="20.375" style="45" customWidth="1"/>
    <col min="25" max="25" width="1.625" style="45" customWidth="1"/>
    <col min="26" max="26" width="11.125" style="3" bestFit="1" customWidth="1"/>
    <col min="27" max="16384" width="9.00390625" style="3" customWidth="1"/>
  </cols>
  <sheetData>
    <row r="1" ht="10.5" customHeight="1">
      <c r="Y1" s="236" t="s">
        <v>314</v>
      </c>
    </row>
    <row r="2" ht="9" customHeight="1">
      <c r="W2" s="128"/>
    </row>
    <row r="3" spans="1:25" s="1" customFormat="1" ht="15" customHeight="1">
      <c r="A3" s="83"/>
      <c r="B3" s="297" t="s">
        <v>216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80"/>
    </row>
    <row r="4" spans="2:25" ht="9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50"/>
    </row>
    <row r="5" spans="2:25" ht="18" customHeight="1">
      <c r="B5" s="302" t="s">
        <v>173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289" t="s">
        <v>174</v>
      </c>
      <c r="W5" s="304"/>
      <c r="X5" s="304"/>
      <c r="Y5" s="50"/>
    </row>
    <row r="6" spans="2:26" ht="18" customHeight="1"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89" t="s">
        <v>10</v>
      </c>
      <c r="W6" s="89" t="s">
        <v>11</v>
      </c>
      <c r="X6" s="110" t="s">
        <v>12</v>
      </c>
      <c r="Y6" s="97"/>
      <c r="Z6" s="35" t="s">
        <v>254</v>
      </c>
    </row>
    <row r="7" spans="2:26" ht="12" customHeight="1">
      <c r="B7" s="50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119" t="s">
        <v>179</v>
      </c>
      <c r="W7" s="120" t="s">
        <v>188</v>
      </c>
      <c r="X7" s="120" t="s">
        <v>188</v>
      </c>
      <c r="Y7" s="77"/>
      <c r="Z7" s="35" t="s">
        <v>297</v>
      </c>
    </row>
    <row r="8" spans="2:25" ht="6.75" customHeight="1">
      <c r="B8" s="50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129"/>
      <c r="W8" s="120"/>
      <c r="X8" s="120"/>
      <c r="Y8" s="77"/>
    </row>
    <row r="9" spans="1:26" s="16" customFormat="1" ht="14.25" customHeight="1">
      <c r="A9" s="106"/>
      <c r="B9" s="90"/>
      <c r="C9" s="293" t="s">
        <v>225</v>
      </c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90"/>
      <c r="V9" s="187">
        <f>SUM(V10,V12,V14,V16,V18,V20,V22)</f>
        <v>12173125</v>
      </c>
      <c r="W9" s="180">
        <v>100</v>
      </c>
      <c r="X9" s="188">
        <f aca="true" t="shared" si="0" ref="X9:X26">SUM(V9/Z9-1)*100</f>
        <v>-2.5867579528656925</v>
      </c>
      <c r="Y9" s="55"/>
      <c r="Z9" s="167">
        <v>12496376</v>
      </c>
    </row>
    <row r="10" spans="2:26" ht="14.25" customHeight="1">
      <c r="B10" s="50"/>
      <c r="C10" s="97"/>
      <c r="D10" s="292" t="s">
        <v>226</v>
      </c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50"/>
      <c r="V10" s="178">
        <f>SUM(V11)</f>
        <v>5865695</v>
      </c>
      <c r="W10" s="123">
        <f aca="true" t="shared" si="1" ref="W10:W26">ROUND(V10/V$9*100,1)</f>
        <v>48.2</v>
      </c>
      <c r="X10" s="186">
        <f t="shared" si="0"/>
        <v>-7.848985131431996</v>
      </c>
      <c r="Y10" s="56"/>
      <c r="Z10" s="168">
        <v>6365307</v>
      </c>
    </row>
    <row r="11" spans="2:26" ht="14.25" customHeight="1">
      <c r="B11" s="50"/>
      <c r="C11" s="97"/>
      <c r="D11" s="97"/>
      <c r="E11" s="301" t="s">
        <v>226</v>
      </c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50"/>
      <c r="V11" s="178">
        <v>5865695</v>
      </c>
      <c r="W11" s="123">
        <f t="shared" si="1"/>
        <v>48.2</v>
      </c>
      <c r="X11" s="186">
        <f t="shared" si="0"/>
        <v>-7.848985131431996</v>
      </c>
      <c r="Y11" s="56"/>
      <c r="Z11" s="36">
        <v>6365307</v>
      </c>
    </row>
    <row r="12" spans="2:26" ht="14.25" customHeight="1">
      <c r="B12" s="50"/>
      <c r="C12" s="97"/>
      <c r="D12" s="292" t="s">
        <v>29</v>
      </c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50"/>
      <c r="V12" s="178">
        <f>SUM(V13)</f>
        <v>1</v>
      </c>
      <c r="W12" s="123">
        <f t="shared" si="1"/>
        <v>0</v>
      </c>
      <c r="X12" s="186">
        <f t="shared" si="0"/>
        <v>0</v>
      </c>
      <c r="Y12" s="56"/>
      <c r="Z12" s="168">
        <v>1</v>
      </c>
    </row>
    <row r="13" spans="2:26" ht="14.25" customHeight="1">
      <c r="B13" s="50"/>
      <c r="C13" s="97"/>
      <c r="D13" s="97"/>
      <c r="E13" s="301" t="s">
        <v>31</v>
      </c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50"/>
      <c r="V13" s="178">
        <v>1</v>
      </c>
      <c r="W13" s="123">
        <f t="shared" si="1"/>
        <v>0</v>
      </c>
      <c r="X13" s="186">
        <f t="shared" si="0"/>
        <v>0</v>
      </c>
      <c r="Y13" s="56"/>
      <c r="Z13" s="76">
        <v>1</v>
      </c>
    </row>
    <row r="14" spans="2:26" ht="14.25" customHeight="1">
      <c r="B14" s="50"/>
      <c r="C14" s="97"/>
      <c r="D14" s="292" t="s">
        <v>36</v>
      </c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50"/>
      <c r="V14" s="178">
        <f>SUM(V15)</f>
        <v>44922</v>
      </c>
      <c r="W14" s="123">
        <f t="shared" si="1"/>
        <v>0.4</v>
      </c>
      <c r="X14" s="186" t="s">
        <v>221</v>
      </c>
      <c r="Y14" s="56"/>
      <c r="Z14" s="76"/>
    </row>
    <row r="15" spans="2:26" ht="14.25" customHeight="1">
      <c r="B15" s="50"/>
      <c r="C15" s="97"/>
      <c r="D15" s="97"/>
      <c r="E15" s="301" t="s">
        <v>38</v>
      </c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50"/>
      <c r="V15" s="178">
        <v>44922</v>
      </c>
      <c r="W15" s="123">
        <f t="shared" si="1"/>
        <v>0.4</v>
      </c>
      <c r="X15" s="186" t="s">
        <v>221</v>
      </c>
      <c r="Y15" s="56"/>
      <c r="Z15" s="76"/>
    </row>
    <row r="16" spans="2:26" ht="14.25" customHeight="1">
      <c r="B16" s="50"/>
      <c r="C16" s="97"/>
      <c r="D16" s="292" t="s">
        <v>227</v>
      </c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50"/>
      <c r="V16" s="178">
        <f>SUM(V17)</f>
        <v>311094</v>
      </c>
      <c r="W16" s="123">
        <f t="shared" si="1"/>
        <v>2.6</v>
      </c>
      <c r="X16" s="186">
        <f t="shared" si="0"/>
        <v>0.6789731905914698</v>
      </c>
      <c r="Y16" s="56"/>
      <c r="Z16" s="168">
        <v>308996</v>
      </c>
    </row>
    <row r="17" spans="2:26" ht="14.25" customHeight="1">
      <c r="B17" s="50"/>
      <c r="C17" s="97"/>
      <c r="D17" s="97"/>
      <c r="E17" s="301" t="s">
        <v>228</v>
      </c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50"/>
      <c r="V17" s="178">
        <v>311094</v>
      </c>
      <c r="W17" s="123">
        <f t="shared" si="1"/>
        <v>2.6</v>
      </c>
      <c r="X17" s="186">
        <f t="shared" si="0"/>
        <v>0.6789731905914698</v>
      </c>
      <c r="Y17" s="56"/>
      <c r="Z17" s="36">
        <v>308996</v>
      </c>
    </row>
    <row r="18" spans="2:26" ht="14.25" customHeight="1">
      <c r="B18" s="50"/>
      <c r="C18" s="97"/>
      <c r="D18" s="292" t="s">
        <v>44</v>
      </c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50"/>
      <c r="V18" s="178">
        <f>SUM(V19)</f>
        <v>5931195</v>
      </c>
      <c r="W18" s="123">
        <f t="shared" si="1"/>
        <v>48.7</v>
      </c>
      <c r="X18" s="186">
        <f t="shared" si="0"/>
        <v>2.2294632138569748</v>
      </c>
      <c r="Y18" s="56"/>
      <c r="Z18" s="168">
        <v>5801845</v>
      </c>
    </row>
    <row r="19" spans="2:26" ht="14.25" customHeight="1">
      <c r="B19" s="50"/>
      <c r="C19" s="97"/>
      <c r="D19" s="97"/>
      <c r="E19" s="301" t="s">
        <v>45</v>
      </c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50"/>
      <c r="V19" s="178">
        <v>5931195</v>
      </c>
      <c r="W19" s="123">
        <f t="shared" si="1"/>
        <v>48.7</v>
      </c>
      <c r="X19" s="186">
        <f t="shared" si="0"/>
        <v>2.2294632138569748</v>
      </c>
      <c r="Y19" s="56"/>
      <c r="Z19" s="36">
        <v>5801845</v>
      </c>
    </row>
    <row r="20" spans="2:26" ht="14.25" customHeight="1">
      <c r="B20" s="50"/>
      <c r="C20" s="97"/>
      <c r="D20" s="292" t="s">
        <v>47</v>
      </c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50"/>
      <c r="V20" s="178">
        <f>SUM(V21)</f>
        <v>20200</v>
      </c>
      <c r="W20" s="123">
        <f t="shared" si="1"/>
        <v>0.2</v>
      </c>
      <c r="X20" s="186">
        <f t="shared" si="0"/>
        <v>0</v>
      </c>
      <c r="Y20" s="56"/>
      <c r="Z20" s="36">
        <v>20200</v>
      </c>
    </row>
    <row r="21" spans="2:26" ht="14.25" customHeight="1">
      <c r="B21" s="50"/>
      <c r="C21" s="97"/>
      <c r="D21" s="97"/>
      <c r="E21" s="301" t="s">
        <v>47</v>
      </c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50"/>
      <c r="V21" s="178">
        <v>20200</v>
      </c>
      <c r="W21" s="123">
        <f t="shared" si="1"/>
        <v>0.2</v>
      </c>
      <c r="X21" s="186">
        <f t="shared" si="0"/>
        <v>0</v>
      </c>
      <c r="Y21" s="56"/>
      <c r="Z21" s="36">
        <v>20200</v>
      </c>
    </row>
    <row r="22" spans="2:26" ht="14.25" customHeight="1">
      <c r="B22" s="50"/>
      <c r="C22" s="97"/>
      <c r="D22" s="292" t="s">
        <v>48</v>
      </c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50"/>
      <c r="V22" s="178">
        <f>SUM(V23:V26)</f>
        <v>18</v>
      </c>
      <c r="W22" s="123">
        <f t="shared" si="1"/>
        <v>0</v>
      </c>
      <c r="X22" s="186">
        <f t="shared" si="0"/>
        <v>-33.333333333333336</v>
      </c>
      <c r="Y22" s="56"/>
      <c r="Z22" s="168">
        <v>27</v>
      </c>
    </row>
    <row r="23" spans="2:26" ht="14.25" customHeight="1">
      <c r="B23" s="50"/>
      <c r="C23" s="97"/>
      <c r="D23" s="97"/>
      <c r="E23" s="301" t="s">
        <v>224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50"/>
      <c r="V23" s="178">
        <v>2</v>
      </c>
      <c r="W23" s="123">
        <f t="shared" si="1"/>
        <v>0</v>
      </c>
      <c r="X23" s="186">
        <f t="shared" si="0"/>
        <v>0</v>
      </c>
      <c r="Y23" s="56"/>
      <c r="Z23" s="36">
        <v>2</v>
      </c>
    </row>
    <row r="24" spans="2:26" ht="14.25" customHeight="1">
      <c r="B24" s="50"/>
      <c r="C24" s="97"/>
      <c r="D24" s="97"/>
      <c r="E24" s="301" t="s">
        <v>289</v>
      </c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50"/>
      <c r="V24" s="178">
        <v>1</v>
      </c>
      <c r="W24" s="123">
        <f t="shared" si="1"/>
        <v>0</v>
      </c>
      <c r="X24" s="186">
        <f t="shared" si="0"/>
        <v>0</v>
      </c>
      <c r="Y24" s="56"/>
      <c r="Z24" s="76">
        <v>1</v>
      </c>
    </row>
    <row r="25" spans="2:26" ht="14.25" customHeight="1">
      <c r="B25" s="50"/>
      <c r="C25" s="97"/>
      <c r="D25" s="97"/>
      <c r="E25" s="301" t="s">
        <v>97</v>
      </c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50"/>
      <c r="V25" s="178">
        <v>1</v>
      </c>
      <c r="W25" s="123">
        <f t="shared" si="1"/>
        <v>0</v>
      </c>
      <c r="X25" s="186">
        <f t="shared" si="0"/>
        <v>0</v>
      </c>
      <c r="Y25" s="56"/>
      <c r="Z25" s="76">
        <v>1</v>
      </c>
    </row>
    <row r="26" spans="2:26" ht="14.25" customHeight="1">
      <c r="B26" s="50"/>
      <c r="C26" s="97"/>
      <c r="D26" s="97"/>
      <c r="E26" s="301" t="s">
        <v>53</v>
      </c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50"/>
      <c r="V26" s="178">
        <v>14</v>
      </c>
      <c r="W26" s="123">
        <f t="shared" si="1"/>
        <v>0</v>
      </c>
      <c r="X26" s="186">
        <f t="shared" si="0"/>
        <v>-39.13043478260869</v>
      </c>
      <c r="Y26" s="56"/>
      <c r="Z26" s="36">
        <v>23</v>
      </c>
    </row>
    <row r="27" spans="2:26" ht="9" customHeight="1">
      <c r="B27" s="50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178"/>
      <c r="W27" s="123"/>
      <c r="X27" s="184"/>
      <c r="Y27" s="56"/>
      <c r="Z27" s="36"/>
    </row>
    <row r="28" spans="2:25" ht="9" customHeight="1">
      <c r="B28" s="50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189"/>
      <c r="W28" s="46"/>
      <c r="X28" s="186"/>
      <c r="Y28" s="46"/>
    </row>
    <row r="29" spans="1:26" s="16" customFormat="1" ht="14.25" customHeight="1">
      <c r="A29" s="106"/>
      <c r="B29" s="90"/>
      <c r="C29" s="293" t="s">
        <v>107</v>
      </c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90"/>
      <c r="V29" s="187">
        <f>SUM(V30,V32,V34,V36)</f>
        <v>526031</v>
      </c>
      <c r="W29" s="190">
        <v>100</v>
      </c>
      <c r="X29" s="188">
        <f aca="true" t="shared" si="2" ref="X29:X37">SUM(V29/Z29-1)*100</f>
        <v>0.27239697904315463</v>
      </c>
      <c r="Y29" s="55"/>
      <c r="Z29" s="167">
        <v>524602</v>
      </c>
    </row>
    <row r="30" spans="2:26" ht="14.25" customHeight="1">
      <c r="B30" s="50"/>
      <c r="C30" s="97"/>
      <c r="D30" s="292" t="s">
        <v>29</v>
      </c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50"/>
      <c r="V30" s="178">
        <f>SUM(V31)</f>
        <v>292500</v>
      </c>
      <c r="W30" s="123">
        <f aca="true" t="shared" si="3" ref="W30:W37">ROUND(V30/V$29*100,1)</f>
        <v>55.6</v>
      </c>
      <c r="X30" s="186">
        <f t="shared" si="2"/>
        <v>0</v>
      </c>
      <c r="Y30" s="56"/>
      <c r="Z30" s="168">
        <v>292500</v>
      </c>
    </row>
    <row r="31" spans="2:26" ht="14.25" customHeight="1">
      <c r="B31" s="50"/>
      <c r="C31" s="97"/>
      <c r="D31" s="97"/>
      <c r="E31" s="301" t="s">
        <v>30</v>
      </c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50"/>
      <c r="V31" s="178">
        <v>292500</v>
      </c>
      <c r="W31" s="123">
        <f t="shared" si="3"/>
        <v>55.6</v>
      </c>
      <c r="X31" s="186">
        <f t="shared" si="2"/>
        <v>0</v>
      </c>
      <c r="Y31" s="56"/>
      <c r="Z31" s="36">
        <v>292500</v>
      </c>
    </row>
    <row r="32" spans="2:26" ht="14.25" customHeight="1">
      <c r="B32" s="50"/>
      <c r="C32" s="97"/>
      <c r="D32" s="292" t="s">
        <v>44</v>
      </c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50"/>
      <c r="V32" s="178">
        <f>SUM(V33)</f>
        <v>233518</v>
      </c>
      <c r="W32" s="123">
        <f t="shared" si="3"/>
        <v>44.4</v>
      </c>
      <c r="X32" s="186">
        <f t="shared" si="2"/>
        <v>0.6538764919116646</v>
      </c>
      <c r="Y32" s="56"/>
      <c r="Z32" s="168">
        <v>232001</v>
      </c>
    </row>
    <row r="33" spans="2:26" ht="14.25" customHeight="1">
      <c r="B33" s="50"/>
      <c r="C33" s="97"/>
      <c r="D33" s="97"/>
      <c r="E33" s="301" t="s">
        <v>45</v>
      </c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50"/>
      <c r="V33" s="178">
        <v>233518</v>
      </c>
      <c r="W33" s="123">
        <f t="shared" si="3"/>
        <v>44.4</v>
      </c>
      <c r="X33" s="186">
        <f t="shared" si="2"/>
        <v>0.6538764919116646</v>
      </c>
      <c r="Y33" s="56"/>
      <c r="Z33" s="36">
        <v>232001</v>
      </c>
    </row>
    <row r="34" spans="2:26" ht="14.25" customHeight="1">
      <c r="B34" s="90"/>
      <c r="C34" s="97"/>
      <c r="D34" s="292" t="s">
        <v>103</v>
      </c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50"/>
      <c r="V34" s="178">
        <f>SUM(V35)</f>
        <v>1</v>
      </c>
      <c r="W34" s="123">
        <f t="shared" si="3"/>
        <v>0</v>
      </c>
      <c r="X34" s="186">
        <f t="shared" si="2"/>
        <v>0</v>
      </c>
      <c r="Y34" s="56"/>
      <c r="Z34" s="168">
        <v>1</v>
      </c>
    </row>
    <row r="35" spans="2:26" ht="14.25" customHeight="1">
      <c r="B35" s="50"/>
      <c r="C35" s="97"/>
      <c r="D35" s="97"/>
      <c r="E35" s="301" t="s">
        <v>108</v>
      </c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50"/>
      <c r="V35" s="178">
        <v>1</v>
      </c>
      <c r="W35" s="123">
        <f t="shared" si="3"/>
        <v>0</v>
      </c>
      <c r="X35" s="186">
        <f t="shared" si="2"/>
        <v>0</v>
      </c>
      <c r="Y35" s="56"/>
      <c r="Z35" s="36">
        <v>1</v>
      </c>
    </row>
    <row r="36" spans="2:26" ht="14.25" customHeight="1">
      <c r="B36" s="50"/>
      <c r="C36" s="97"/>
      <c r="D36" s="292" t="s">
        <v>48</v>
      </c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50"/>
      <c r="V36" s="178">
        <f>SUM(V37)</f>
        <v>12</v>
      </c>
      <c r="W36" s="123">
        <f t="shared" si="3"/>
        <v>0</v>
      </c>
      <c r="X36" s="186">
        <f t="shared" si="2"/>
        <v>-88</v>
      </c>
      <c r="Y36" s="56"/>
      <c r="Z36" s="168">
        <v>100</v>
      </c>
    </row>
    <row r="37" spans="2:26" ht="14.25" customHeight="1">
      <c r="B37" s="50"/>
      <c r="C37" s="97"/>
      <c r="D37" s="97"/>
      <c r="E37" s="301" t="s">
        <v>97</v>
      </c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50"/>
      <c r="V37" s="178">
        <v>12</v>
      </c>
      <c r="W37" s="123">
        <f t="shared" si="3"/>
        <v>0</v>
      </c>
      <c r="X37" s="186">
        <f t="shared" si="2"/>
        <v>-88</v>
      </c>
      <c r="Y37" s="56"/>
      <c r="Z37" s="36">
        <v>100</v>
      </c>
    </row>
    <row r="38" spans="2:26" ht="10.5" customHeight="1">
      <c r="B38" s="50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178"/>
      <c r="W38" s="123"/>
      <c r="X38" s="186"/>
      <c r="Y38" s="56"/>
      <c r="Z38" s="22"/>
    </row>
    <row r="39" spans="2:26" ht="10.5" customHeight="1">
      <c r="B39" s="50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178"/>
      <c r="W39" s="191"/>
      <c r="X39" s="186"/>
      <c r="Y39" s="46"/>
      <c r="Z39" s="22"/>
    </row>
    <row r="40" spans="2:26" ht="14.25" customHeight="1">
      <c r="B40" s="50"/>
      <c r="C40" s="293" t="s">
        <v>109</v>
      </c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90"/>
      <c r="V40" s="187">
        <f>SUM(V43,V41,V45)</f>
        <v>1</v>
      </c>
      <c r="W40" s="190">
        <v>100</v>
      </c>
      <c r="X40" s="188">
        <f aca="true" t="shared" si="4" ref="X40:X47">SUM(V40/Z40-1)*100</f>
        <v>-99.99928804340087</v>
      </c>
      <c r="Y40" s="55"/>
      <c r="Z40" s="167">
        <v>140458</v>
      </c>
    </row>
    <row r="41" spans="2:26" ht="14.25" customHeight="1">
      <c r="B41" s="50"/>
      <c r="C41" s="97"/>
      <c r="D41" s="292" t="s">
        <v>47</v>
      </c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50"/>
      <c r="V41" s="178">
        <f>SUM(V42)</f>
        <v>1</v>
      </c>
      <c r="W41" s="123">
        <f aca="true" t="shared" si="5" ref="W41:W47">ROUND(V41/V$40*100,1)</f>
        <v>100</v>
      </c>
      <c r="X41" s="186">
        <f>SUM(V41/Z41-1)*100</f>
        <v>0</v>
      </c>
      <c r="Y41" s="56"/>
      <c r="Z41" s="168">
        <v>1</v>
      </c>
    </row>
    <row r="42" spans="2:26" ht="14.25" customHeight="1">
      <c r="B42" s="50"/>
      <c r="C42" s="97"/>
      <c r="D42" s="97"/>
      <c r="E42" s="301" t="s">
        <v>47</v>
      </c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50"/>
      <c r="V42" s="178">
        <v>1</v>
      </c>
      <c r="W42" s="123">
        <f t="shared" si="5"/>
        <v>100</v>
      </c>
      <c r="X42" s="186">
        <f>SUM(V42/Z42-1)*100</f>
        <v>0</v>
      </c>
      <c r="Y42" s="56"/>
      <c r="Z42" s="36">
        <v>1</v>
      </c>
    </row>
    <row r="43" spans="2:26" ht="14.25" customHeight="1">
      <c r="B43" s="50"/>
      <c r="C43" s="97"/>
      <c r="D43" s="292" t="s">
        <v>110</v>
      </c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50"/>
      <c r="V43" s="178">
        <f>SUM(V44)</f>
        <v>0</v>
      </c>
      <c r="W43" s="123">
        <f t="shared" si="5"/>
        <v>0</v>
      </c>
      <c r="X43" s="186">
        <f t="shared" si="4"/>
        <v>-100</v>
      </c>
      <c r="Y43" s="56"/>
      <c r="Z43" s="168">
        <v>140455</v>
      </c>
    </row>
    <row r="44" spans="2:26" ht="14.25" customHeight="1">
      <c r="B44" s="50"/>
      <c r="C44" s="97"/>
      <c r="D44" s="97"/>
      <c r="E44" s="301" t="s">
        <v>111</v>
      </c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50"/>
      <c r="V44" s="178">
        <v>0</v>
      </c>
      <c r="W44" s="123">
        <f t="shared" si="5"/>
        <v>0</v>
      </c>
      <c r="X44" s="186">
        <f t="shared" si="4"/>
        <v>-100</v>
      </c>
      <c r="Y44" s="56"/>
      <c r="Z44" s="36">
        <v>140455</v>
      </c>
    </row>
    <row r="45" spans="2:26" ht="14.25" customHeight="1">
      <c r="B45" s="90"/>
      <c r="C45" s="97"/>
      <c r="D45" s="292" t="s">
        <v>48</v>
      </c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50"/>
      <c r="V45" s="178">
        <f>SUM(V46:V47)</f>
        <v>0</v>
      </c>
      <c r="W45" s="123">
        <f t="shared" si="5"/>
        <v>0</v>
      </c>
      <c r="X45" s="186">
        <f t="shared" si="4"/>
        <v>-100</v>
      </c>
      <c r="Y45" s="56"/>
      <c r="Z45" s="168">
        <v>2</v>
      </c>
    </row>
    <row r="46" spans="2:26" ht="14.25" customHeight="1">
      <c r="B46" s="50"/>
      <c r="C46" s="97"/>
      <c r="D46" s="97"/>
      <c r="E46" s="301" t="s">
        <v>97</v>
      </c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50"/>
      <c r="V46" s="178">
        <v>0</v>
      </c>
      <c r="W46" s="123">
        <f t="shared" si="5"/>
        <v>0</v>
      </c>
      <c r="X46" s="186">
        <f t="shared" si="4"/>
        <v>-100</v>
      </c>
      <c r="Y46" s="56"/>
      <c r="Z46" s="36">
        <v>1</v>
      </c>
    </row>
    <row r="47" spans="2:26" ht="14.25" customHeight="1">
      <c r="B47" s="50"/>
      <c r="C47" s="97"/>
      <c r="D47" s="97"/>
      <c r="E47" s="301" t="s">
        <v>53</v>
      </c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50"/>
      <c r="V47" s="178">
        <v>0</v>
      </c>
      <c r="W47" s="123">
        <f t="shared" si="5"/>
        <v>0</v>
      </c>
      <c r="X47" s="186">
        <f t="shared" si="4"/>
        <v>-100</v>
      </c>
      <c r="Y47" s="56"/>
      <c r="Z47" s="36">
        <v>1</v>
      </c>
    </row>
    <row r="48" spans="2:26" ht="10.5" customHeight="1">
      <c r="B48" s="50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53"/>
      <c r="W48" s="47"/>
      <c r="X48" s="54"/>
      <c r="Y48" s="52"/>
      <c r="Z48" s="13"/>
    </row>
    <row r="49" ht="10.5" customHeight="1">
      <c r="B49" s="88"/>
    </row>
    <row r="50" ht="10.5" customHeight="1">
      <c r="B50" s="50"/>
    </row>
    <row r="51" ht="10.5" customHeight="1">
      <c r="B51" s="50"/>
    </row>
    <row r="52" ht="10.5" customHeight="1">
      <c r="B52" s="50"/>
    </row>
    <row r="53" spans="1:26" s="7" customFormat="1" ht="12.75" customHeight="1">
      <c r="A53" s="50"/>
      <c r="B53" s="50"/>
      <c r="C53" s="50"/>
      <c r="D53" s="50"/>
      <c r="E53" s="50"/>
      <c r="F53" s="50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3"/>
    </row>
    <row r="54" ht="10.5" customHeight="1"/>
    <row r="55" ht="10.5" customHeight="1"/>
    <row r="56" ht="10.5" customHeight="1"/>
    <row r="57" ht="10.5" customHeight="1"/>
    <row r="58" ht="10.5" customHeight="1"/>
    <row r="59" ht="10.5" customHeight="1"/>
  </sheetData>
  <sheetProtection/>
  <mergeCells count="38">
    <mergeCell ref="D45:T45"/>
    <mergeCell ref="E46:T46"/>
    <mergeCell ref="D12:T12"/>
    <mergeCell ref="E13:T13"/>
    <mergeCell ref="D14:T14"/>
    <mergeCell ref="E15:T15"/>
    <mergeCell ref="C40:T40"/>
    <mergeCell ref="E47:T47"/>
    <mergeCell ref="D41:T41"/>
    <mergeCell ref="E42:T42"/>
    <mergeCell ref="D43:T43"/>
    <mergeCell ref="E44:T44"/>
    <mergeCell ref="D30:T30"/>
    <mergeCell ref="E31:T31"/>
    <mergeCell ref="E37:T37"/>
    <mergeCell ref="D32:T32"/>
    <mergeCell ref="E33:T33"/>
    <mergeCell ref="D34:T34"/>
    <mergeCell ref="E35:T35"/>
    <mergeCell ref="D36:T36"/>
    <mergeCell ref="B3:X3"/>
    <mergeCell ref="B5:U6"/>
    <mergeCell ref="V5:X5"/>
    <mergeCell ref="E21:T21"/>
    <mergeCell ref="C9:T9"/>
    <mergeCell ref="E19:T19"/>
    <mergeCell ref="D16:T16"/>
    <mergeCell ref="E17:T17"/>
    <mergeCell ref="D10:T10"/>
    <mergeCell ref="E11:T11"/>
    <mergeCell ref="D20:T20"/>
    <mergeCell ref="D18:T18"/>
    <mergeCell ref="C29:T29"/>
    <mergeCell ref="E25:T25"/>
    <mergeCell ref="E26:T26"/>
    <mergeCell ref="D22:T22"/>
    <mergeCell ref="E23:T23"/>
    <mergeCell ref="E24:T2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0"/>
  <sheetViews>
    <sheetView workbookViewId="0" topLeftCell="A1">
      <selection activeCell="B3" sqref="B3:X3"/>
    </sheetView>
  </sheetViews>
  <sheetFormatPr defaultColWidth="9.00390625" defaultRowHeight="13.5"/>
  <cols>
    <col min="1" max="21" width="1.625" style="45" customWidth="1"/>
    <col min="22" max="24" width="20.375" style="45" customWidth="1"/>
    <col min="25" max="25" width="1.625" style="45" customWidth="1"/>
    <col min="26" max="26" width="11.125" style="3" bestFit="1" customWidth="1"/>
    <col min="27" max="16384" width="9.00390625" style="3" customWidth="1"/>
  </cols>
  <sheetData>
    <row r="1" spans="1:20" ht="10.5" customHeight="1">
      <c r="A1" s="238" t="s">
        <v>315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ht="9" customHeight="1"/>
    <row r="3" spans="1:26" s="1" customFormat="1" ht="15" customHeight="1">
      <c r="A3" s="83"/>
      <c r="B3" s="296" t="s">
        <v>312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80"/>
      <c r="Z3"/>
    </row>
    <row r="4" spans="2:26" ht="9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50"/>
      <c r="Z4" s="169"/>
    </row>
    <row r="5" spans="2:26" ht="18" customHeight="1">
      <c r="B5" s="298" t="s">
        <v>173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 t="s">
        <v>175</v>
      </c>
      <c r="W5" s="288"/>
      <c r="X5" s="289"/>
      <c r="Y5" s="50"/>
      <c r="Z5" s="169"/>
    </row>
    <row r="6" spans="2:26" ht="18" customHeight="1">
      <c r="B6" s="299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89" t="s">
        <v>10</v>
      </c>
      <c r="W6" s="89" t="s">
        <v>11</v>
      </c>
      <c r="X6" s="110" t="s">
        <v>12</v>
      </c>
      <c r="Y6" s="97"/>
      <c r="Z6" s="35" t="s">
        <v>254</v>
      </c>
    </row>
    <row r="7" spans="2:26" ht="12" customHeight="1">
      <c r="B7" s="50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119" t="s">
        <v>179</v>
      </c>
      <c r="W7" s="120" t="s">
        <v>188</v>
      </c>
      <c r="X7" s="120" t="s">
        <v>188</v>
      </c>
      <c r="Y7" s="77"/>
      <c r="Z7" s="35" t="s">
        <v>297</v>
      </c>
    </row>
    <row r="8" spans="2:25" ht="6.75" customHeight="1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100"/>
      <c r="W8" s="50"/>
      <c r="X8" s="50"/>
      <c r="Y8" s="50"/>
    </row>
    <row r="9" spans="1:26" s="16" customFormat="1" ht="12" customHeight="1">
      <c r="A9" s="106"/>
      <c r="B9" s="90"/>
      <c r="C9" s="293" t="s">
        <v>91</v>
      </c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90"/>
      <c r="V9" s="91">
        <f>SUM(V10,V12,V19,V21,V23,V25,V27,V29,V32,V35)</f>
        <v>69139387</v>
      </c>
      <c r="W9" s="180">
        <v>100</v>
      </c>
      <c r="X9" s="192">
        <f aca="true" t="shared" si="0" ref="X9:X22">SUM(V9/Z9-1)*100</f>
        <v>-2.4840937579887368</v>
      </c>
      <c r="Y9" s="130"/>
      <c r="Z9" s="170">
        <v>70900625</v>
      </c>
    </row>
    <row r="10" spans="2:26" ht="12" customHeight="1">
      <c r="B10" s="50"/>
      <c r="C10" s="97"/>
      <c r="D10" s="292" t="s">
        <v>56</v>
      </c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50"/>
      <c r="V10" s="100">
        <f>SUM(V11)</f>
        <v>1319635</v>
      </c>
      <c r="W10" s="123">
        <f aca="true" t="shared" si="1" ref="W10:W36">ROUND(V10/V$9*100,1)</f>
        <v>1.9</v>
      </c>
      <c r="X10" s="183">
        <f t="shared" si="0"/>
        <v>9.518458549491559</v>
      </c>
      <c r="Y10" s="51"/>
      <c r="Z10" s="171">
        <v>1204943</v>
      </c>
    </row>
    <row r="11" spans="2:26" ht="12" customHeight="1">
      <c r="B11" s="50"/>
      <c r="C11" s="97"/>
      <c r="D11" s="97"/>
      <c r="E11" s="292" t="s">
        <v>57</v>
      </c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50"/>
      <c r="V11" s="100">
        <v>1319635</v>
      </c>
      <c r="W11" s="123">
        <f t="shared" si="1"/>
        <v>1.9</v>
      </c>
      <c r="X11" s="183">
        <f t="shared" si="0"/>
        <v>9.518458549491559</v>
      </c>
      <c r="Y11" s="51"/>
      <c r="Z11" s="39">
        <v>1204943</v>
      </c>
    </row>
    <row r="12" spans="2:26" ht="12" customHeight="1">
      <c r="B12" s="50"/>
      <c r="C12" s="97"/>
      <c r="D12" s="292" t="s">
        <v>112</v>
      </c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50"/>
      <c r="V12" s="100">
        <f>SUM(V13:V18)</f>
        <v>45881104</v>
      </c>
      <c r="W12" s="123">
        <f t="shared" si="1"/>
        <v>66.4</v>
      </c>
      <c r="X12" s="183">
        <f t="shared" si="0"/>
        <v>-4.361010072682003</v>
      </c>
      <c r="Y12" s="51"/>
      <c r="Z12" s="171">
        <v>47973221</v>
      </c>
    </row>
    <row r="13" spans="2:26" ht="12" customHeight="1">
      <c r="B13" s="50"/>
      <c r="C13" s="97"/>
      <c r="D13" s="97"/>
      <c r="E13" s="292" t="s">
        <v>113</v>
      </c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50"/>
      <c r="V13" s="100">
        <v>41221299</v>
      </c>
      <c r="W13" s="123">
        <f t="shared" si="1"/>
        <v>59.6</v>
      </c>
      <c r="X13" s="183">
        <f t="shared" si="0"/>
        <v>-4.760996102047244</v>
      </c>
      <c r="Y13" s="50"/>
      <c r="Z13" s="39">
        <v>43281951</v>
      </c>
    </row>
    <row r="14" spans="2:26" ht="12" customHeight="1">
      <c r="B14" s="50"/>
      <c r="C14" s="97"/>
      <c r="D14" s="97"/>
      <c r="E14" s="292" t="s">
        <v>114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50"/>
      <c r="V14" s="100">
        <v>4113429</v>
      </c>
      <c r="W14" s="123">
        <f t="shared" si="1"/>
        <v>5.9</v>
      </c>
      <c r="X14" s="183">
        <f t="shared" si="0"/>
        <v>0.33796194433861615</v>
      </c>
      <c r="Y14" s="50"/>
      <c r="Z14" s="39">
        <v>4099574</v>
      </c>
    </row>
    <row r="15" spans="2:26" ht="12" customHeight="1">
      <c r="B15" s="50"/>
      <c r="C15" s="97"/>
      <c r="D15" s="97"/>
      <c r="E15" s="292" t="s">
        <v>115</v>
      </c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50"/>
      <c r="V15" s="100">
        <v>700</v>
      </c>
      <c r="W15" s="123">
        <f t="shared" si="1"/>
        <v>0</v>
      </c>
      <c r="X15" s="183">
        <f t="shared" si="0"/>
        <v>0</v>
      </c>
      <c r="Y15" s="50"/>
      <c r="Z15" s="39">
        <v>700</v>
      </c>
    </row>
    <row r="16" spans="2:26" ht="12" customHeight="1">
      <c r="B16" s="50"/>
      <c r="C16" s="97"/>
      <c r="D16" s="97"/>
      <c r="E16" s="292" t="s">
        <v>116</v>
      </c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50"/>
      <c r="V16" s="100">
        <v>420210</v>
      </c>
      <c r="W16" s="123">
        <f t="shared" si="1"/>
        <v>0.6</v>
      </c>
      <c r="X16" s="183">
        <f t="shared" si="0"/>
        <v>-9.090909090909093</v>
      </c>
      <c r="Y16" s="50"/>
      <c r="Z16" s="39">
        <v>462231</v>
      </c>
    </row>
    <row r="17" spans="2:26" ht="12" customHeight="1">
      <c r="B17" s="50"/>
      <c r="C17" s="97"/>
      <c r="D17" s="97"/>
      <c r="E17" s="292" t="s">
        <v>117</v>
      </c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50"/>
      <c r="V17" s="100">
        <v>77000</v>
      </c>
      <c r="W17" s="123">
        <f t="shared" si="1"/>
        <v>0.1</v>
      </c>
      <c r="X17" s="183">
        <f t="shared" si="0"/>
        <v>-8.333333333333337</v>
      </c>
      <c r="Y17" s="50"/>
      <c r="Z17" s="39">
        <v>84000</v>
      </c>
    </row>
    <row r="18" spans="2:26" ht="12" customHeight="1">
      <c r="B18" s="50"/>
      <c r="C18" s="97"/>
      <c r="D18" s="97"/>
      <c r="E18" s="292" t="s">
        <v>118</v>
      </c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50"/>
      <c r="V18" s="100">
        <v>48466</v>
      </c>
      <c r="W18" s="123">
        <f t="shared" si="1"/>
        <v>0.1</v>
      </c>
      <c r="X18" s="183">
        <f t="shared" si="0"/>
        <v>8.267619792248414</v>
      </c>
      <c r="Y18" s="50"/>
      <c r="Z18" s="39">
        <v>44765</v>
      </c>
    </row>
    <row r="19" spans="2:26" ht="12" customHeight="1">
      <c r="B19" s="50"/>
      <c r="C19" s="97"/>
      <c r="D19" s="292" t="s">
        <v>229</v>
      </c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50"/>
      <c r="V19" s="100">
        <f>SUM(V20)</f>
        <v>8699846</v>
      </c>
      <c r="W19" s="123">
        <f t="shared" si="1"/>
        <v>12.6</v>
      </c>
      <c r="X19" s="183">
        <f t="shared" si="0"/>
        <v>4.16638180049389</v>
      </c>
      <c r="Y19" s="50"/>
      <c r="Z19" s="171">
        <v>8351875</v>
      </c>
    </row>
    <row r="20" spans="2:26" ht="12" customHeight="1">
      <c r="B20" s="50"/>
      <c r="C20" s="97"/>
      <c r="D20" s="97"/>
      <c r="E20" s="292" t="s">
        <v>230</v>
      </c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50"/>
      <c r="V20" s="100">
        <v>8699846</v>
      </c>
      <c r="W20" s="123">
        <f t="shared" si="1"/>
        <v>12.6</v>
      </c>
      <c r="X20" s="183">
        <f t="shared" si="0"/>
        <v>4.16638180049389</v>
      </c>
      <c r="Y20" s="50"/>
      <c r="Z20" s="39">
        <v>8351875</v>
      </c>
    </row>
    <row r="21" spans="2:26" ht="12" customHeight="1">
      <c r="B21" s="50"/>
      <c r="C21" s="97"/>
      <c r="D21" s="292" t="s">
        <v>231</v>
      </c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50"/>
      <c r="V21" s="100">
        <f>SUM(V22)</f>
        <v>20432</v>
      </c>
      <c r="W21" s="123">
        <f t="shared" si="1"/>
        <v>0</v>
      </c>
      <c r="X21" s="183">
        <f t="shared" si="0"/>
        <v>-64.70181742795937</v>
      </c>
      <c r="Y21" s="50"/>
      <c r="Z21" s="171">
        <v>57884</v>
      </c>
    </row>
    <row r="22" spans="2:26" ht="12" customHeight="1">
      <c r="B22" s="50"/>
      <c r="C22" s="97"/>
      <c r="D22" s="97"/>
      <c r="E22" s="292" t="s">
        <v>232</v>
      </c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50"/>
      <c r="V22" s="100">
        <v>20432</v>
      </c>
      <c r="W22" s="123">
        <f t="shared" si="1"/>
        <v>0</v>
      </c>
      <c r="X22" s="183">
        <f t="shared" si="0"/>
        <v>-64.70181742795937</v>
      </c>
      <c r="Y22" s="50"/>
      <c r="Z22" s="39">
        <v>57884</v>
      </c>
    </row>
    <row r="23" spans="2:26" ht="12" customHeight="1">
      <c r="B23" s="50"/>
      <c r="C23" s="97"/>
      <c r="D23" s="292" t="s">
        <v>119</v>
      </c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50"/>
      <c r="V23" s="100">
        <f>SUM(V24)</f>
        <v>50540</v>
      </c>
      <c r="W23" s="123">
        <f t="shared" si="1"/>
        <v>0.1</v>
      </c>
      <c r="X23" s="183">
        <f aca="true" t="shared" si="2" ref="X23:X30">SUM(V23/Z23-1)*100</f>
        <v>-78.37731457712975</v>
      </c>
      <c r="Y23" s="50"/>
      <c r="Z23" s="171">
        <v>233736</v>
      </c>
    </row>
    <row r="24" spans="2:26" ht="12" customHeight="1">
      <c r="B24" s="50"/>
      <c r="C24" s="97"/>
      <c r="D24" s="97"/>
      <c r="E24" s="292" t="s">
        <v>119</v>
      </c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50"/>
      <c r="V24" s="100">
        <v>50540</v>
      </c>
      <c r="W24" s="123">
        <f t="shared" si="1"/>
        <v>0.1</v>
      </c>
      <c r="X24" s="183">
        <f t="shared" si="2"/>
        <v>-78.37731457712975</v>
      </c>
      <c r="Y24" s="50"/>
      <c r="Z24" s="39">
        <v>233736</v>
      </c>
    </row>
    <row r="25" spans="2:26" ht="12" customHeight="1">
      <c r="B25" s="50"/>
      <c r="C25" s="97"/>
      <c r="D25" s="292" t="s">
        <v>120</v>
      </c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50"/>
      <c r="V25" s="100">
        <f>SUM(V26)</f>
        <v>3868182</v>
      </c>
      <c r="W25" s="123">
        <f t="shared" si="1"/>
        <v>5.6</v>
      </c>
      <c r="X25" s="183">
        <f t="shared" si="2"/>
        <v>5.119268613020855</v>
      </c>
      <c r="Y25" s="50"/>
      <c r="Z25" s="171">
        <v>3679803</v>
      </c>
    </row>
    <row r="26" spans="2:26" ht="12" customHeight="1">
      <c r="B26" s="50"/>
      <c r="C26" s="97"/>
      <c r="D26" s="97"/>
      <c r="E26" s="292" t="s">
        <v>121</v>
      </c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50"/>
      <c r="V26" s="100">
        <v>3868182</v>
      </c>
      <c r="W26" s="123">
        <f t="shared" si="1"/>
        <v>5.6</v>
      </c>
      <c r="X26" s="183">
        <f t="shared" si="2"/>
        <v>5.119268613020855</v>
      </c>
      <c r="Y26" s="50"/>
      <c r="Z26" s="39">
        <v>3679803</v>
      </c>
    </row>
    <row r="27" spans="2:26" ht="12" customHeight="1">
      <c r="B27" s="50"/>
      <c r="C27" s="97"/>
      <c r="D27" s="292" t="s">
        <v>122</v>
      </c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50"/>
      <c r="V27" s="100">
        <f>SUM(V28)</f>
        <v>7682846</v>
      </c>
      <c r="W27" s="123">
        <f t="shared" si="1"/>
        <v>11.1</v>
      </c>
      <c r="X27" s="183">
        <f t="shared" si="2"/>
        <v>-0.217906744537133</v>
      </c>
      <c r="Y27" s="50"/>
      <c r="Z27" s="171">
        <v>7699624</v>
      </c>
    </row>
    <row r="28" spans="2:26" ht="12" customHeight="1">
      <c r="B28" s="50"/>
      <c r="C28" s="97"/>
      <c r="D28" s="97"/>
      <c r="E28" s="292" t="s">
        <v>123</v>
      </c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50"/>
      <c r="V28" s="100">
        <v>7682846</v>
      </c>
      <c r="W28" s="123">
        <f t="shared" si="1"/>
        <v>11.1</v>
      </c>
      <c r="X28" s="183">
        <f t="shared" si="2"/>
        <v>-0.217906744537133</v>
      </c>
      <c r="Y28" s="51"/>
      <c r="Z28" s="39">
        <v>7699624</v>
      </c>
    </row>
    <row r="29" spans="2:26" ht="12" customHeight="1">
      <c r="B29" s="50"/>
      <c r="C29" s="97"/>
      <c r="D29" s="292" t="s">
        <v>124</v>
      </c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50"/>
      <c r="V29" s="100">
        <f>SUM(V30:V31)</f>
        <v>906437</v>
      </c>
      <c r="W29" s="123">
        <f t="shared" si="1"/>
        <v>1.3</v>
      </c>
      <c r="X29" s="183">
        <f t="shared" si="2"/>
        <v>-8.645378334196717</v>
      </c>
      <c r="Y29" s="51"/>
      <c r="Z29" s="171">
        <v>992218</v>
      </c>
    </row>
    <row r="30" spans="2:26" ht="12" customHeight="1">
      <c r="B30" s="50"/>
      <c r="C30" s="97"/>
      <c r="D30" s="97"/>
      <c r="E30" s="292" t="s">
        <v>233</v>
      </c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50"/>
      <c r="V30" s="100">
        <v>885263</v>
      </c>
      <c r="W30" s="123">
        <f t="shared" si="1"/>
        <v>1.3</v>
      </c>
      <c r="X30" s="183">
        <f t="shared" si="2"/>
        <v>-8.78138250462398</v>
      </c>
      <c r="Y30" s="51"/>
      <c r="Z30" s="39">
        <v>970485</v>
      </c>
    </row>
    <row r="31" spans="2:26" ht="12" customHeight="1">
      <c r="B31" s="50"/>
      <c r="C31" s="97"/>
      <c r="D31" s="97"/>
      <c r="E31" s="292" t="s">
        <v>124</v>
      </c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50"/>
      <c r="V31" s="100">
        <v>21174</v>
      </c>
      <c r="W31" s="123">
        <f t="shared" si="1"/>
        <v>0</v>
      </c>
      <c r="X31" s="183">
        <f aca="true" t="shared" si="3" ref="X31:X36">SUM(V31/Z31-1)*100</f>
        <v>-2.572125339345699</v>
      </c>
      <c r="Y31" s="51"/>
      <c r="Z31" s="39">
        <v>21733</v>
      </c>
    </row>
    <row r="32" spans="2:26" ht="12" customHeight="1">
      <c r="B32" s="50"/>
      <c r="C32" s="97"/>
      <c r="D32" s="292" t="s">
        <v>87</v>
      </c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50"/>
      <c r="V32" s="100">
        <f>SUM(V33:V34)</f>
        <v>110365</v>
      </c>
      <c r="W32" s="123">
        <f t="shared" si="1"/>
        <v>0.2</v>
      </c>
      <c r="X32" s="183">
        <f t="shared" si="3"/>
        <v>2.836350760801709</v>
      </c>
      <c r="Y32" s="51"/>
      <c r="Z32" s="171">
        <v>107321</v>
      </c>
    </row>
    <row r="33" spans="2:26" ht="12" customHeight="1">
      <c r="B33" s="50"/>
      <c r="C33" s="97"/>
      <c r="D33" s="97"/>
      <c r="E33" s="292" t="s">
        <v>125</v>
      </c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50"/>
      <c r="V33" s="100">
        <v>110364</v>
      </c>
      <c r="W33" s="123">
        <f t="shared" si="1"/>
        <v>0.2</v>
      </c>
      <c r="X33" s="183">
        <f t="shared" si="3"/>
        <v>2.836377189713013</v>
      </c>
      <c r="Y33" s="51"/>
      <c r="Z33" s="39">
        <v>107320</v>
      </c>
    </row>
    <row r="34" spans="2:26" ht="12" customHeight="1">
      <c r="B34" s="50"/>
      <c r="C34" s="97"/>
      <c r="D34" s="97"/>
      <c r="E34" s="292" t="s">
        <v>86</v>
      </c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50"/>
      <c r="V34" s="100">
        <v>1</v>
      </c>
      <c r="W34" s="123">
        <f t="shared" si="1"/>
        <v>0</v>
      </c>
      <c r="X34" s="183">
        <f t="shared" si="3"/>
        <v>0</v>
      </c>
      <c r="Y34" s="51"/>
      <c r="Z34" s="39">
        <v>1</v>
      </c>
    </row>
    <row r="35" spans="2:26" ht="12" customHeight="1">
      <c r="B35" s="50"/>
      <c r="C35" s="97"/>
      <c r="D35" s="292" t="s">
        <v>90</v>
      </c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50"/>
      <c r="V35" s="100">
        <f>SUM(V36)</f>
        <v>600000</v>
      </c>
      <c r="W35" s="123">
        <f t="shared" si="1"/>
        <v>0.9</v>
      </c>
      <c r="X35" s="183">
        <f t="shared" si="3"/>
        <v>0</v>
      </c>
      <c r="Y35" s="51"/>
      <c r="Z35" s="171">
        <v>600000</v>
      </c>
    </row>
    <row r="36" spans="2:26" ht="12" customHeight="1">
      <c r="B36" s="50"/>
      <c r="C36" s="97"/>
      <c r="D36" s="97"/>
      <c r="E36" s="292" t="s">
        <v>90</v>
      </c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50"/>
      <c r="V36" s="100">
        <v>600000</v>
      </c>
      <c r="W36" s="123">
        <f t="shared" si="1"/>
        <v>0.9</v>
      </c>
      <c r="X36" s="183">
        <f t="shared" si="3"/>
        <v>0</v>
      </c>
      <c r="Y36" s="51"/>
      <c r="Z36" s="39">
        <v>600000</v>
      </c>
    </row>
    <row r="37" spans="2:26" ht="10.5" customHeight="1">
      <c r="B37" s="50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100"/>
      <c r="W37" s="123"/>
      <c r="X37" s="183"/>
      <c r="Y37" s="51"/>
      <c r="Z37" s="39"/>
    </row>
    <row r="38" spans="2:26" ht="10.5" customHeight="1">
      <c r="B38" s="50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193"/>
      <c r="W38" s="194"/>
      <c r="X38" s="195"/>
      <c r="Y38" s="77"/>
      <c r="Z38" s="40"/>
    </row>
    <row r="39" spans="1:26" s="16" customFormat="1" ht="12" customHeight="1">
      <c r="A39" s="106"/>
      <c r="B39" s="90"/>
      <c r="C39" s="293" t="s">
        <v>98</v>
      </c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90"/>
      <c r="V39" s="91">
        <f>SUM(V40,V51)</f>
        <v>39077808</v>
      </c>
      <c r="W39" s="180">
        <v>100</v>
      </c>
      <c r="X39" s="192">
        <f aca="true" t="shared" si="4" ref="X39:X53">SUM(V39/Z39-1)*100</f>
        <v>11.695293239886272</v>
      </c>
      <c r="Y39" s="130"/>
      <c r="Z39" s="170">
        <v>34986083</v>
      </c>
    </row>
    <row r="40" spans="2:26" ht="12" customHeight="1">
      <c r="B40" s="90"/>
      <c r="C40" s="293" t="s">
        <v>205</v>
      </c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90"/>
      <c r="V40" s="91">
        <f>SUM(V41,V43,V45,V47,V49)</f>
        <v>38943657</v>
      </c>
      <c r="W40" s="180">
        <f aca="true" t="shared" si="5" ref="W40:W53">ROUND(V40/V$39*100,1)</f>
        <v>99.7</v>
      </c>
      <c r="X40" s="192">
        <f t="shared" si="4"/>
        <v>11.738444463432396</v>
      </c>
      <c r="Y40" s="51"/>
      <c r="Z40" s="41">
        <v>34852514</v>
      </c>
    </row>
    <row r="41" spans="2:26" ht="12" customHeight="1">
      <c r="B41" s="50"/>
      <c r="C41" s="97"/>
      <c r="D41" s="292" t="s">
        <v>112</v>
      </c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50"/>
      <c r="V41" s="100">
        <f>SUM(V42)</f>
        <v>37493332</v>
      </c>
      <c r="W41" s="123">
        <f t="shared" si="5"/>
        <v>95.9</v>
      </c>
      <c r="X41" s="183">
        <f t="shared" si="4"/>
        <v>12.27879800790972</v>
      </c>
      <c r="Y41" s="51"/>
      <c r="Z41" s="171">
        <v>33393065</v>
      </c>
    </row>
    <row r="42" spans="2:26" ht="12" customHeight="1">
      <c r="B42" s="50"/>
      <c r="C42" s="97"/>
      <c r="D42" s="97"/>
      <c r="E42" s="292" t="s">
        <v>112</v>
      </c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50"/>
      <c r="V42" s="100">
        <v>37493332</v>
      </c>
      <c r="W42" s="123">
        <f t="shared" si="5"/>
        <v>95.9</v>
      </c>
      <c r="X42" s="183">
        <f t="shared" si="4"/>
        <v>12.27879800790972</v>
      </c>
      <c r="Y42" s="51"/>
      <c r="Z42" s="39">
        <v>33393065</v>
      </c>
    </row>
    <row r="43" spans="2:26" ht="12" customHeight="1">
      <c r="B43" s="50"/>
      <c r="C43" s="97"/>
      <c r="D43" s="292" t="s">
        <v>126</v>
      </c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50"/>
      <c r="V43" s="100">
        <f>SUM(V44)</f>
        <v>1</v>
      </c>
      <c r="W43" s="123">
        <f t="shared" si="5"/>
        <v>0</v>
      </c>
      <c r="X43" s="183">
        <f t="shared" si="4"/>
        <v>0</v>
      </c>
      <c r="Y43" s="51"/>
      <c r="Z43" s="171">
        <v>1</v>
      </c>
    </row>
    <row r="44" spans="2:26" ht="12" customHeight="1">
      <c r="B44" s="50"/>
      <c r="C44" s="97"/>
      <c r="D44" s="97"/>
      <c r="E44" s="292" t="s">
        <v>126</v>
      </c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50"/>
      <c r="V44" s="100">
        <v>1</v>
      </c>
      <c r="W44" s="123">
        <f t="shared" si="5"/>
        <v>0</v>
      </c>
      <c r="X44" s="183">
        <f t="shared" si="4"/>
        <v>0</v>
      </c>
      <c r="Y44" s="51"/>
      <c r="Z44" s="39">
        <v>1</v>
      </c>
    </row>
    <row r="45" spans="2:26" ht="12" customHeight="1">
      <c r="B45" s="50"/>
      <c r="C45" s="97"/>
      <c r="D45" s="292" t="s">
        <v>208</v>
      </c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50"/>
      <c r="V45" s="100">
        <f>SUM(V46)</f>
        <v>1441066</v>
      </c>
      <c r="W45" s="123">
        <f t="shared" si="5"/>
        <v>3.7</v>
      </c>
      <c r="X45" s="183">
        <f t="shared" si="4"/>
        <v>-0.36188895803084264</v>
      </c>
      <c r="Y45" s="51"/>
      <c r="Z45" s="171">
        <v>1446300</v>
      </c>
    </row>
    <row r="46" spans="2:26" ht="12" customHeight="1">
      <c r="B46" s="50"/>
      <c r="C46" s="97"/>
      <c r="D46" s="97"/>
      <c r="E46" s="292" t="s">
        <v>209</v>
      </c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50"/>
      <c r="V46" s="100">
        <v>1441066</v>
      </c>
      <c r="W46" s="123">
        <f t="shared" si="5"/>
        <v>3.7</v>
      </c>
      <c r="X46" s="183">
        <f t="shared" si="4"/>
        <v>-0.36188895803084264</v>
      </c>
      <c r="Y46" s="51"/>
      <c r="Z46" s="39">
        <v>1446300</v>
      </c>
    </row>
    <row r="47" spans="2:26" ht="12" customHeight="1">
      <c r="B47" s="50"/>
      <c r="C47" s="97"/>
      <c r="D47" s="292" t="s">
        <v>127</v>
      </c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50"/>
      <c r="V47" s="100">
        <f>SUM(V48)</f>
        <v>976</v>
      </c>
      <c r="W47" s="123">
        <f t="shared" si="5"/>
        <v>0</v>
      </c>
      <c r="X47" s="183">
        <f t="shared" si="4"/>
        <v>-78.52112676056338</v>
      </c>
      <c r="Y47" s="51"/>
      <c r="Z47" s="171">
        <v>4544</v>
      </c>
    </row>
    <row r="48" spans="2:26" ht="12" customHeight="1">
      <c r="B48" s="50"/>
      <c r="C48" s="97"/>
      <c r="D48" s="97"/>
      <c r="E48" s="292" t="s">
        <v>127</v>
      </c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50"/>
      <c r="V48" s="100">
        <v>976</v>
      </c>
      <c r="W48" s="123">
        <f t="shared" si="5"/>
        <v>0</v>
      </c>
      <c r="X48" s="183">
        <f t="shared" si="4"/>
        <v>-78.52112676056338</v>
      </c>
      <c r="Y48" s="51"/>
      <c r="Z48" s="39">
        <v>4544</v>
      </c>
    </row>
    <row r="49" spans="2:26" ht="12" customHeight="1">
      <c r="B49" s="50"/>
      <c r="C49" s="97"/>
      <c r="D49" s="292" t="s">
        <v>128</v>
      </c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50"/>
      <c r="V49" s="100">
        <f>SUM(V50)</f>
        <v>8282</v>
      </c>
      <c r="W49" s="123">
        <f t="shared" si="5"/>
        <v>0</v>
      </c>
      <c r="X49" s="183">
        <f t="shared" si="4"/>
        <v>-3.7424453742445407</v>
      </c>
      <c r="Y49" s="51"/>
      <c r="Z49" s="171">
        <v>8604</v>
      </c>
    </row>
    <row r="50" spans="2:26" ht="12" customHeight="1">
      <c r="B50" s="50"/>
      <c r="C50" s="97"/>
      <c r="D50" s="97"/>
      <c r="E50" s="292" t="s">
        <v>129</v>
      </c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50"/>
      <c r="V50" s="100">
        <v>8282</v>
      </c>
      <c r="W50" s="123">
        <f t="shared" si="5"/>
        <v>0</v>
      </c>
      <c r="X50" s="183">
        <f t="shared" si="4"/>
        <v>-3.7424453742445407</v>
      </c>
      <c r="Y50" s="51"/>
      <c r="Z50" s="39">
        <v>8604</v>
      </c>
    </row>
    <row r="51" spans="1:26" s="16" customFormat="1" ht="12" customHeight="1">
      <c r="A51" s="106"/>
      <c r="B51" s="50"/>
      <c r="C51" s="293" t="s">
        <v>206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90"/>
      <c r="V51" s="91">
        <f>SUM(V52)</f>
        <v>134151</v>
      </c>
      <c r="W51" s="180">
        <f t="shared" si="5"/>
        <v>0.3</v>
      </c>
      <c r="X51" s="192">
        <f t="shared" si="4"/>
        <v>0.43572984749455923</v>
      </c>
      <c r="Y51" s="130"/>
      <c r="Z51" s="41">
        <v>133569</v>
      </c>
    </row>
    <row r="52" spans="2:26" ht="12" customHeight="1">
      <c r="B52" s="50"/>
      <c r="C52" s="97"/>
      <c r="D52" s="292" t="s">
        <v>210</v>
      </c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50"/>
      <c r="V52" s="100">
        <f>SUM(V53)</f>
        <v>134151</v>
      </c>
      <c r="W52" s="123">
        <f t="shared" si="5"/>
        <v>0.3</v>
      </c>
      <c r="X52" s="183">
        <f t="shared" si="4"/>
        <v>0.43572984749455923</v>
      </c>
      <c r="Y52" s="51"/>
      <c r="Z52" s="171">
        <v>133569</v>
      </c>
    </row>
    <row r="53" spans="2:26" ht="12" customHeight="1">
      <c r="B53" s="50"/>
      <c r="C53" s="97"/>
      <c r="D53" s="97"/>
      <c r="E53" s="292" t="s">
        <v>210</v>
      </c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50"/>
      <c r="V53" s="100">
        <v>134151</v>
      </c>
      <c r="W53" s="123">
        <f t="shared" si="5"/>
        <v>0.3</v>
      </c>
      <c r="X53" s="183">
        <f t="shared" si="4"/>
        <v>0.43572984749455923</v>
      </c>
      <c r="Y53" s="51"/>
      <c r="Z53" s="39">
        <v>133569</v>
      </c>
    </row>
    <row r="54" spans="2:26" ht="10.5" customHeight="1">
      <c r="B54" s="50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100"/>
      <c r="W54" s="123"/>
      <c r="X54" s="183"/>
      <c r="Y54" s="51"/>
      <c r="Z54" s="42"/>
    </row>
    <row r="55" spans="2:26" ht="10.5" customHeight="1">
      <c r="B55" s="50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100"/>
      <c r="W55" s="122"/>
      <c r="X55" s="183"/>
      <c r="Y55" s="51"/>
      <c r="Z55" s="39"/>
    </row>
    <row r="56" spans="2:26" ht="12" customHeight="1">
      <c r="B56" s="90"/>
      <c r="C56" s="293" t="s">
        <v>234</v>
      </c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90"/>
      <c r="V56" s="91">
        <f>SUM(V57,V59,V61,V63,V65)</f>
        <v>12173125</v>
      </c>
      <c r="W56" s="180">
        <v>100</v>
      </c>
      <c r="X56" s="192">
        <f aca="true" t="shared" si="6" ref="X56:X66">SUM(V56/Z56-1)*100</f>
        <v>-2.5867579528656925</v>
      </c>
      <c r="Y56" s="51"/>
      <c r="Z56" s="170">
        <v>12496376</v>
      </c>
    </row>
    <row r="57" spans="2:26" ht="12" customHeight="1">
      <c r="B57" s="50"/>
      <c r="C57" s="97"/>
      <c r="D57" s="292" t="s">
        <v>56</v>
      </c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50"/>
      <c r="V57" s="100">
        <f>SUM(V58)</f>
        <v>150964</v>
      </c>
      <c r="W57" s="123">
        <f aca="true" t="shared" si="7" ref="W57:W66">ROUND(V57/V$56*100,1)</f>
        <v>1.2</v>
      </c>
      <c r="X57" s="183">
        <f t="shared" si="6"/>
        <v>1.954480988721552</v>
      </c>
      <c r="Y57" s="51"/>
      <c r="Z57" s="171">
        <v>148070</v>
      </c>
    </row>
    <row r="58" spans="2:26" ht="12" customHeight="1">
      <c r="B58" s="50"/>
      <c r="C58" s="97"/>
      <c r="D58" s="97"/>
      <c r="E58" s="292" t="s">
        <v>57</v>
      </c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50"/>
      <c r="V58" s="100">
        <v>150964</v>
      </c>
      <c r="W58" s="123">
        <f t="shared" si="7"/>
        <v>1.2</v>
      </c>
      <c r="X58" s="183">
        <f t="shared" si="6"/>
        <v>1.954480988721552</v>
      </c>
      <c r="Y58" s="77"/>
      <c r="Z58" s="39">
        <v>148070</v>
      </c>
    </row>
    <row r="59" spans="1:26" s="16" customFormat="1" ht="12" customHeight="1">
      <c r="A59" s="106"/>
      <c r="B59" s="50"/>
      <c r="C59" s="97"/>
      <c r="D59" s="292" t="s">
        <v>235</v>
      </c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50"/>
      <c r="V59" s="100">
        <f>SUM(V60)</f>
        <v>11315767</v>
      </c>
      <c r="W59" s="123">
        <f t="shared" si="7"/>
        <v>93</v>
      </c>
      <c r="X59" s="183">
        <f t="shared" si="6"/>
        <v>-2.7596680114398087</v>
      </c>
      <c r="Y59" s="130"/>
      <c r="Z59" s="171">
        <v>11636907</v>
      </c>
    </row>
    <row r="60" spans="2:26" ht="12" customHeight="1">
      <c r="B60" s="50"/>
      <c r="C60" s="97"/>
      <c r="D60" s="97"/>
      <c r="E60" s="292" t="s">
        <v>235</v>
      </c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50"/>
      <c r="V60" s="100">
        <v>11315767</v>
      </c>
      <c r="W60" s="123">
        <f t="shared" si="7"/>
        <v>93</v>
      </c>
      <c r="X60" s="183">
        <f t="shared" si="6"/>
        <v>-2.7596680114398087</v>
      </c>
      <c r="Y60" s="51"/>
      <c r="Z60" s="39">
        <v>11636907</v>
      </c>
    </row>
    <row r="61" spans="1:26" s="16" customFormat="1" ht="12" customHeight="1">
      <c r="A61" s="106"/>
      <c r="B61" s="50"/>
      <c r="C61" s="97"/>
      <c r="D61" s="292" t="s">
        <v>124</v>
      </c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50"/>
      <c r="V61" s="100">
        <f>SUM(V62)</f>
        <v>453233</v>
      </c>
      <c r="W61" s="123">
        <f t="shared" si="7"/>
        <v>3.7</v>
      </c>
      <c r="X61" s="183">
        <f t="shared" si="6"/>
        <v>0.9117465010753945</v>
      </c>
      <c r="Y61" s="130"/>
      <c r="Z61" s="171">
        <v>449138</v>
      </c>
    </row>
    <row r="62" spans="2:26" ht="12" customHeight="1">
      <c r="B62" s="50"/>
      <c r="C62" s="97"/>
      <c r="D62" s="97"/>
      <c r="E62" s="292" t="s">
        <v>124</v>
      </c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50"/>
      <c r="V62" s="100">
        <v>453233</v>
      </c>
      <c r="W62" s="123">
        <f t="shared" si="7"/>
        <v>3.7</v>
      </c>
      <c r="X62" s="183">
        <f t="shared" si="6"/>
        <v>0.9117465010753945</v>
      </c>
      <c r="Y62" s="51"/>
      <c r="Z62" s="39">
        <v>449138</v>
      </c>
    </row>
    <row r="63" spans="1:26" s="16" customFormat="1" ht="12" customHeight="1">
      <c r="A63" s="106"/>
      <c r="B63" s="50"/>
      <c r="C63" s="97"/>
      <c r="D63" s="292" t="s">
        <v>117</v>
      </c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50"/>
      <c r="V63" s="100">
        <f>SUM(V64)</f>
        <v>232960</v>
      </c>
      <c r="W63" s="123">
        <f t="shared" si="7"/>
        <v>1.9</v>
      </c>
      <c r="X63" s="183">
        <f t="shared" si="6"/>
        <v>-3.759398496240607</v>
      </c>
      <c r="Y63" s="130"/>
      <c r="Z63" s="171">
        <v>242060</v>
      </c>
    </row>
    <row r="64" spans="2:26" ht="12" customHeight="1">
      <c r="B64" s="50"/>
      <c r="C64" s="97"/>
      <c r="D64" s="97"/>
      <c r="E64" s="292" t="s">
        <v>117</v>
      </c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50"/>
      <c r="V64" s="100">
        <v>232960</v>
      </c>
      <c r="W64" s="123">
        <f t="shared" si="7"/>
        <v>1.9</v>
      </c>
      <c r="X64" s="183">
        <f t="shared" si="6"/>
        <v>-3.759398496240607</v>
      </c>
      <c r="Y64" s="51"/>
      <c r="Z64" s="39">
        <v>242060</v>
      </c>
    </row>
    <row r="65" spans="1:26" s="16" customFormat="1" ht="12" customHeight="1">
      <c r="A65" s="106"/>
      <c r="B65" s="50"/>
      <c r="C65" s="97"/>
      <c r="D65" s="292" t="s">
        <v>87</v>
      </c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50"/>
      <c r="V65" s="100">
        <f>SUM(V66)</f>
        <v>20201</v>
      </c>
      <c r="W65" s="123">
        <f t="shared" si="7"/>
        <v>0.2</v>
      </c>
      <c r="X65" s="183">
        <f t="shared" si="6"/>
        <v>0</v>
      </c>
      <c r="Y65" s="130"/>
      <c r="Z65" s="171">
        <v>20201</v>
      </c>
    </row>
    <row r="66" spans="2:26" ht="12" customHeight="1">
      <c r="B66" s="50"/>
      <c r="C66" s="97"/>
      <c r="D66" s="97"/>
      <c r="E66" s="292" t="s">
        <v>131</v>
      </c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50"/>
      <c r="V66" s="100">
        <v>20201</v>
      </c>
      <c r="W66" s="123">
        <f t="shared" si="7"/>
        <v>0.2</v>
      </c>
      <c r="X66" s="183">
        <f t="shared" si="6"/>
        <v>0</v>
      </c>
      <c r="Y66" s="51"/>
      <c r="Z66" s="39">
        <v>20201</v>
      </c>
    </row>
    <row r="67" spans="2:26" ht="10.5" customHeight="1">
      <c r="B67" s="50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100"/>
      <c r="W67" s="123"/>
      <c r="X67" s="122"/>
      <c r="Y67" s="51"/>
      <c r="Z67" s="42"/>
    </row>
    <row r="68" spans="2:26" ht="10.5" customHeight="1">
      <c r="B68" s="50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100"/>
      <c r="W68" s="122"/>
      <c r="X68" s="122"/>
      <c r="Y68" s="51"/>
      <c r="Z68" s="39"/>
    </row>
    <row r="69" spans="2:25" ht="10.5" customHeight="1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107"/>
      <c r="W69" s="47"/>
      <c r="X69" s="47"/>
      <c r="Y69" s="50"/>
    </row>
    <row r="70" spans="2:25" ht="10.5" customHeight="1">
      <c r="B70" s="305"/>
      <c r="C70" s="305"/>
      <c r="D70" s="305"/>
      <c r="E70" s="48"/>
      <c r="Y70" s="50"/>
    </row>
  </sheetData>
  <sheetProtection/>
  <mergeCells count="58">
    <mergeCell ref="D52:T52"/>
    <mergeCell ref="E53:T53"/>
    <mergeCell ref="C56:T56"/>
    <mergeCell ref="D57:T57"/>
    <mergeCell ref="D65:T65"/>
    <mergeCell ref="E66:T66"/>
    <mergeCell ref="D61:T61"/>
    <mergeCell ref="E62:T62"/>
    <mergeCell ref="D63:T63"/>
    <mergeCell ref="E64:T64"/>
    <mergeCell ref="D25:T25"/>
    <mergeCell ref="E46:T46"/>
    <mergeCell ref="D47:T47"/>
    <mergeCell ref="E33:T33"/>
    <mergeCell ref="E34:T34"/>
    <mergeCell ref="D35:T35"/>
    <mergeCell ref="E36:T36"/>
    <mergeCell ref="C40:T40"/>
    <mergeCell ref="D41:T41"/>
    <mergeCell ref="C39:T39"/>
    <mergeCell ref="D49:T49"/>
    <mergeCell ref="E15:T15"/>
    <mergeCell ref="E16:T16"/>
    <mergeCell ref="D27:T27"/>
    <mergeCell ref="E28:T28"/>
    <mergeCell ref="E18:T18"/>
    <mergeCell ref="D19:T19"/>
    <mergeCell ref="E20:T20"/>
    <mergeCell ref="D23:T23"/>
    <mergeCell ref="E24:T24"/>
    <mergeCell ref="D32:T32"/>
    <mergeCell ref="D29:T29"/>
    <mergeCell ref="E30:T30"/>
    <mergeCell ref="E48:T48"/>
    <mergeCell ref="E42:T42"/>
    <mergeCell ref="D43:T43"/>
    <mergeCell ref="E44:T44"/>
    <mergeCell ref="D45:T45"/>
    <mergeCell ref="E22:T22"/>
    <mergeCell ref="E50:T50"/>
    <mergeCell ref="C51:T51"/>
    <mergeCell ref="C9:T9"/>
    <mergeCell ref="D10:T10"/>
    <mergeCell ref="E11:T11"/>
    <mergeCell ref="D12:T12"/>
    <mergeCell ref="E13:T13"/>
    <mergeCell ref="E14:T14"/>
    <mergeCell ref="E31:T31"/>
    <mergeCell ref="B5:U6"/>
    <mergeCell ref="E26:T26"/>
    <mergeCell ref="B70:D70"/>
    <mergeCell ref="B3:X3"/>
    <mergeCell ref="V5:X5"/>
    <mergeCell ref="E58:T58"/>
    <mergeCell ref="D59:T59"/>
    <mergeCell ref="E60:T60"/>
    <mergeCell ref="E17:T17"/>
    <mergeCell ref="D21:T2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78"/>
  <sheetViews>
    <sheetView workbookViewId="0" topLeftCell="A1">
      <selection activeCell="B3" sqref="B3:X3"/>
    </sheetView>
  </sheetViews>
  <sheetFormatPr defaultColWidth="9.00390625" defaultRowHeight="13.5"/>
  <cols>
    <col min="1" max="21" width="1.625" style="45" customWidth="1"/>
    <col min="22" max="24" width="20.375" style="45" customWidth="1"/>
    <col min="25" max="25" width="1.625" style="45" customWidth="1"/>
    <col min="26" max="26" width="11.125" style="3" bestFit="1" customWidth="1"/>
    <col min="27" max="16384" width="9.00390625" style="3" customWidth="1"/>
  </cols>
  <sheetData>
    <row r="1" ht="10.5" customHeight="1">
      <c r="X1" s="236" t="s">
        <v>316</v>
      </c>
    </row>
    <row r="2" ht="9" customHeight="1"/>
    <row r="3" spans="1:26" s="1" customFormat="1" ht="15" customHeight="1">
      <c r="A3" s="83"/>
      <c r="B3" s="297" t="s">
        <v>245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80"/>
      <c r="Z3"/>
    </row>
    <row r="4" spans="2:26" ht="9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50"/>
      <c r="Z4" s="169"/>
    </row>
    <row r="5" spans="2:26" ht="18" customHeight="1">
      <c r="B5" s="298" t="s">
        <v>173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 t="s">
        <v>175</v>
      </c>
      <c r="W5" s="288"/>
      <c r="X5" s="289"/>
      <c r="Y5" s="50"/>
      <c r="Z5" s="169"/>
    </row>
    <row r="6" spans="2:26" ht="18" customHeight="1">
      <c r="B6" s="299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89" t="s">
        <v>10</v>
      </c>
      <c r="W6" s="89" t="s">
        <v>11</v>
      </c>
      <c r="X6" s="110" t="s">
        <v>12</v>
      </c>
      <c r="Y6" s="97"/>
      <c r="Z6" s="35" t="s">
        <v>254</v>
      </c>
    </row>
    <row r="7" spans="2:26" ht="12" customHeight="1">
      <c r="B7" s="50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119" t="s">
        <v>179</v>
      </c>
      <c r="W7" s="120" t="s">
        <v>188</v>
      </c>
      <c r="X7" s="120" t="s">
        <v>188</v>
      </c>
      <c r="Y7" s="77"/>
      <c r="Z7" s="35" t="s">
        <v>297</v>
      </c>
    </row>
    <row r="8" spans="2:25" ht="6.75" customHeight="1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100"/>
      <c r="W8" s="50"/>
      <c r="X8" s="50"/>
      <c r="Y8" s="50"/>
    </row>
    <row r="9" spans="2:26" ht="12" customHeight="1">
      <c r="B9" s="90"/>
      <c r="C9" s="293" t="s">
        <v>107</v>
      </c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90"/>
      <c r="V9" s="91">
        <f>SUM(V10,V12,V14,V16)</f>
        <v>526031</v>
      </c>
      <c r="W9" s="180">
        <v>100</v>
      </c>
      <c r="X9" s="192">
        <f aca="true" t="shared" si="0" ref="X9:X17">SUM(V9/Z9-1)*100</f>
        <v>0.27239697904315463</v>
      </c>
      <c r="Y9" s="132"/>
      <c r="Z9" s="170">
        <v>524602</v>
      </c>
    </row>
    <row r="10" spans="2:26" ht="12" customHeight="1">
      <c r="B10" s="50"/>
      <c r="C10" s="97"/>
      <c r="D10" s="292" t="s">
        <v>133</v>
      </c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50"/>
      <c r="V10" s="100">
        <f>SUM(V11)</f>
        <v>285668</v>
      </c>
      <c r="W10" s="123">
        <f aca="true" t="shared" si="1" ref="W10:W17">ROUND(V10/V$9*100,1)</f>
        <v>54.3</v>
      </c>
      <c r="X10" s="183">
        <f t="shared" si="0"/>
        <v>51.84444964174091</v>
      </c>
      <c r="Y10" s="132"/>
      <c r="Z10" s="171">
        <v>188132</v>
      </c>
    </row>
    <row r="11" spans="2:26" ht="12" customHeight="1">
      <c r="B11" s="50"/>
      <c r="C11" s="97"/>
      <c r="D11" s="97"/>
      <c r="E11" s="292" t="s">
        <v>133</v>
      </c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50"/>
      <c r="V11" s="100">
        <v>285668</v>
      </c>
      <c r="W11" s="123">
        <f t="shared" si="1"/>
        <v>54.3</v>
      </c>
      <c r="X11" s="183">
        <f t="shared" si="0"/>
        <v>51.84444964174091</v>
      </c>
      <c r="Y11" s="132"/>
      <c r="Z11" s="39">
        <v>188132</v>
      </c>
    </row>
    <row r="12" spans="2:26" ht="12" customHeight="1">
      <c r="B12" s="50"/>
      <c r="C12" s="50"/>
      <c r="D12" s="292" t="s">
        <v>86</v>
      </c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50"/>
      <c r="V12" s="100">
        <f>SUM(V13)</f>
        <v>233923</v>
      </c>
      <c r="W12" s="123">
        <f t="shared" si="1"/>
        <v>44.5</v>
      </c>
      <c r="X12" s="183">
        <f t="shared" si="0"/>
        <v>-0.0004274892700162347</v>
      </c>
      <c r="Y12" s="131"/>
      <c r="Z12" s="171">
        <v>233924</v>
      </c>
    </row>
    <row r="13" spans="1:26" s="16" customFormat="1" ht="12" customHeight="1">
      <c r="A13" s="106"/>
      <c r="B13" s="50"/>
      <c r="C13" s="97"/>
      <c r="D13" s="50"/>
      <c r="E13" s="292" t="s">
        <v>86</v>
      </c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50"/>
      <c r="V13" s="100">
        <v>233923</v>
      </c>
      <c r="W13" s="123">
        <f t="shared" si="1"/>
        <v>44.5</v>
      </c>
      <c r="X13" s="183">
        <f t="shared" si="0"/>
        <v>-0.0004274892700162347</v>
      </c>
      <c r="Y13" s="130"/>
      <c r="Z13" s="39">
        <v>233924</v>
      </c>
    </row>
    <row r="14" spans="2:26" ht="12" customHeight="1">
      <c r="B14" s="50"/>
      <c r="C14" s="97"/>
      <c r="D14" s="292" t="s">
        <v>128</v>
      </c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50"/>
      <c r="V14" s="100">
        <f>SUM(V15)</f>
        <v>1440</v>
      </c>
      <c r="W14" s="123">
        <f t="shared" si="1"/>
        <v>0.3</v>
      </c>
      <c r="X14" s="183">
        <f t="shared" si="0"/>
        <v>-98.52377339921678</v>
      </c>
      <c r="Y14" s="51"/>
      <c r="Z14" s="171">
        <v>97546</v>
      </c>
    </row>
    <row r="15" spans="2:26" ht="12" customHeight="1">
      <c r="B15" s="50"/>
      <c r="C15" s="97"/>
      <c r="D15" s="50"/>
      <c r="E15" s="292" t="s">
        <v>211</v>
      </c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50"/>
      <c r="V15" s="100">
        <v>1440</v>
      </c>
      <c r="W15" s="123">
        <f t="shared" si="1"/>
        <v>0.3</v>
      </c>
      <c r="X15" s="183">
        <f t="shared" si="0"/>
        <v>-98.52377339921678</v>
      </c>
      <c r="Y15" s="51"/>
      <c r="Z15" s="39">
        <v>97546</v>
      </c>
    </row>
    <row r="16" spans="2:26" ht="12" customHeight="1">
      <c r="B16" s="50"/>
      <c r="C16" s="97"/>
      <c r="D16" s="292" t="s">
        <v>134</v>
      </c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50"/>
      <c r="V16" s="100">
        <f>SUM(V17)</f>
        <v>5000</v>
      </c>
      <c r="W16" s="123">
        <f t="shared" si="1"/>
        <v>1</v>
      </c>
      <c r="X16" s="183">
        <f t="shared" si="0"/>
        <v>0</v>
      </c>
      <c r="Y16" s="50"/>
      <c r="Z16" s="171">
        <v>5000</v>
      </c>
    </row>
    <row r="17" spans="2:26" ht="12" customHeight="1">
      <c r="B17" s="50"/>
      <c r="C17" s="97"/>
      <c r="D17" s="50"/>
      <c r="E17" s="292" t="s">
        <v>135</v>
      </c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50"/>
      <c r="V17" s="100">
        <v>5000</v>
      </c>
      <c r="W17" s="123">
        <f t="shared" si="1"/>
        <v>1</v>
      </c>
      <c r="X17" s="183">
        <f t="shared" si="0"/>
        <v>0</v>
      </c>
      <c r="Y17" s="50"/>
      <c r="Z17" s="39">
        <v>5000</v>
      </c>
    </row>
    <row r="18" spans="2:26" ht="10.5" customHeight="1">
      <c r="B18" s="50"/>
      <c r="C18" s="97"/>
      <c r="D18" s="50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100"/>
      <c r="W18" s="123"/>
      <c r="X18" s="184"/>
      <c r="Y18" s="50"/>
      <c r="Z18" s="39"/>
    </row>
    <row r="19" spans="2:26" ht="10.5" customHeight="1">
      <c r="B19" s="50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193"/>
      <c r="W19" s="194"/>
      <c r="X19" s="195"/>
      <c r="Y19" s="50"/>
      <c r="Z19" s="35"/>
    </row>
    <row r="20" spans="2:26" ht="12" customHeight="1">
      <c r="B20" s="90"/>
      <c r="C20" s="293" t="s">
        <v>109</v>
      </c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90"/>
      <c r="V20" s="91">
        <f>SUM(V21,V23)</f>
        <v>1</v>
      </c>
      <c r="W20" s="180">
        <v>100</v>
      </c>
      <c r="X20" s="192">
        <f>SUM(V20/Z20-1)*100</f>
        <v>-99.99928804340087</v>
      </c>
      <c r="Y20" s="50"/>
      <c r="Z20" s="170">
        <v>140458</v>
      </c>
    </row>
    <row r="21" spans="2:26" ht="12" customHeight="1">
      <c r="B21" s="90"/>
      <c r="C21" s="79"/>
      <c r="D21" s="292" t="s">
        <v>128</v>
      </c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50"/>
      <c r="V21" s="100">
        <f>SUM(V22)</f>
        <v>1</v>
      </c>
      <c r="W21" s="123">
        <f>ROUND(V21/V$20*100,1)</f>
        <v>100</v>
      </c>
      <c r="X21" s="181" t="s">
        <v>221</v>
      </c>
      <c r="Y21" s="50"/>
      <c r="Z21" s="216"/>
    </row>
    <row r="22" spans="2:26" ht="12" customHeight="1">
      <c r="B22" s="90"/>
      <c r="C22" s="79"/>
      <c r="D22" s="97"/>
      <c r="E22" s="292" t="s">
        <v>298</v>
      </c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50"/>
      <c r="V22" s="100">
        <v>1</v>
      </c>
      <c r="W22" s="123">
        <f>ROUND(V22/V$20*100,1)</f>
        <v>100</v>
      </c>
      <c r="X22" s="181" t="s">
        <v>221</v>
      </c>
      <c r="Y22" s="50"/>
      <c r="Z22" s="216"/>
    </row>
    <row r="23" spans="2:26" ht="12" customHeight="1">
      <c r="B23" s="50"/>
      <c r="C23" s="97"/>
      <c r="D23" s="292" t="s">
        <v>136</v>
      </c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50"/>
      <c r="V23" s="100">
        <f>SUM(V24)</f>
        <v>0</v>
      </c>
      <c r="W23" s="123">
        <f>ROUND(V23/V$20*100,1)</f>
        <v>0</v>
      </c>
      <c r="X23" s="183">
        <f>SUM(V23/Z23-1)*100</f>
        <v>-100</v>
      </c>
      <c r="Y23" s="50"/>
      <c r="Z23" s="171">
        <v>140458</v>
      </c>
    </row>
    <row r="24" spans="2:26" ht="12" customHeight="1">
      <c r="B24" s="50"/>
      <c r="C24" s="97"/>
      <c r="D24" s="97"/>
      <c r="E24" s="292" t="s">
        <v>111</v>
      </c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50"/>
      <c r="V24" s="100">
        <v>0</v>
      </c>
      <c r="W24" s="123">
        <f>ROUND(V24/V$20*100,1)</f>
        <v>0</v>
      </c>
      <c r="X24" s="183">
        <f>SUM(V24/Z24-1)*100</f>
        <v>-100</v>
      </c>
      <c r="Y24" s="50"/>
      <c r="Z24" s="39">
        <v>140458</v>
      </c>
    </row>
    <row r="25" spans="2:25" ht="10.5" customHeight="1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107"/>
      <c r="W25" s="47"/>
      <c r="X25" s="47"/>
      <c r="Y25" s="50"/>
    </row>
    <row r="26" spans="2:25" ht="10.5" customHeight="1">
      <c r="B26" s="305"/>
      <c r="C26" s="305"/>
      <c r="D26" s="305"/>
      <c r="E26" s="48"/>
      <c r="Y26" s="50"/>
    </row>
    <row r="27" ht="10.5" customHeight="1">
      <c r="Y27" s="50"/>
    </row>
    <row r="28" ht="11.25">
      <c r="Y28" s="50"/>
    </row>
    <row r="29" ht="11.25">
      <c r="Y29" s="50"/>
    </row>
    <row r="30" ht="11.25">
      <c r="Y30" s="50"/>
    </row>
    <row r="31" ht="11.25">
      <c r="Y31" s="50"/>
    </row>
    <row r="32" ht="11.25">
      <c r="Y32" s="50"/>
    </row>
    <row r="33" ht="11.25">
      <c r="Y33" s="50"/>
    </row>
    <row r="34" ht="11.25">
      <c r="Y34" s="50"/>
    </row>
    <row r="35" ht="11.25">
      <c r="Y35" s="50"/>
    </row>
    <row r="36" ht="11.25">
      <c r="Y36" s="50"/>
    </row>
    <row r="37" ht="11.25">
      <c r="Y37" s="50"/>
    </row>
    <row r="38" ht="11.25">
      <c r="Y38" s="50"/>
    </row>
    <row r="39" ht="11.25">
      <c r="Y39" s="50"/>
    </row>
    <row r="40" ht="11.25">
      <c r="Y40" s="50"/>
    </row>
    <row r="41" ht="11.25">
      <c r="Y41" s="50"/>
    </row>
    <row r="42" ht="11.25">
      <c r="Y42" s="50"/>
    </row>
    <row r="43" ht="11.25">
      <c r="Y43" s="50"/>
    </row>
    <row r="44" ht="11.25">
      <c r="Y44" s="50"/>
    </row>
    <row r="45" ht="11.25">
      <c r="Y45" s="50"/>
    </row>
    <row r="46" ht="11.25">
      <c r="Y46" s="50"/>
    </row>
    <row r="47" ht="11.25">
      <c r="Y47" s="50"/>
    </row>
    <row r="48" ht="11.25">
      <c r="Y48" s="50"/>
    </row>
    <row r="49" ht="11.25">
      <c r="Y49" s="50"/>
    </row>
    <row r="50" ht="11.25">
      <c r="Y50" s="50"/>
    </row>
    <row r="51" ht="11.25">
      <c r="Y51" s="50"/>
    </row>
    <row r="52" ht="11.25">
      <c r="Y52" s="50"/>
    </row>
    <row r="53" ht="11.25">
      <c r="Y53" s="50"/>
    </row>
    <row r="54" ht="11.25">
      <c r="Y54" s="50"/>
    </row>
    <row r="55" ht="11.25">
      <c r="Y55" s="50"/>
    </row>
    <row r="56" ht="11.25">
      <c r="Y56" s="50"/>
    </row>
    <row r="57" ht="11.25">
      <c r="Y57" s="50"/>
    </row>
    <row r="58" ht="11.25">
      <c r="Y58" s="50"/>
    </row>
    <row r="59" ht="11.25">
      <c r="Y59" s="50"/>
    </row>
    <row r="60" ht="11.25">
      <c r="Y60" s="50"/>
    </row>
    <row r="61" ht="11.25">
      <c r="Y61" s="50"/>
    </row>
    <row r="62" ht="11.25">
      <c r="Y62" s="50"/>
    </row>
    <row r="63" ht="11.25">
      <c r="Y63" s="50"/>
    </row>
    <row r="64" ht="11.25">
      <c r="Y64" s="50"/>
    </row>
    <row r="65" ht="11.25">
      <c r="Y65" s="50"/>
    </row>
    <row r="66" ht="11.25">
      <c r="Y66" s="50"/>
    </row>
    <row r="67" ht="11.25">
      <c r="Y67" s="50"/>
    </row>
    <row r="68" ht="11.25">
      <c r="Y68" s="50"/>
    </row>
    <row r="69" ht="11.25">
      <c r="Y69" s="50"/>
    </row>
    <row r="70" ht="11.25">
      <c r="Y70" s="50"/>
    </row>
    <row r="71" ht="11.25">
      <c r="Y71" s="50"/>
    </row>
    <row r="72" ht="11.25">
      <c r="Y72" s="50"/>
    </row>
    <row r="73" ht="11.25">
      <c r="Y73" s="50"/>
    </row>
    <row r="74" ht="11.25">
      <c r="Y74" s="50"/>
    </row>
    <row r="75" ht="11.25">
      <c r="Y75" s="50"/>
    </row>
    <row r="76" ht="11.25">
      <c r="Y76" s="50"/>
    </row>
    <row r="77" ht="11.25">
      <c r="Y77" s="50"/>
    </row>
    <row r="78" ht="11.25">
      <c r="Y78" s="50"/>
    </row>
    <row r="79" ht="11.25">
      <c r="Y79" s="50"/>
    </row>
    <row r="80" ht="11.25">
      <c r="Y80" s="50"/>
    </row>
    <row r="81" ht="11.25">
      <c r="Y81" s="50"/>
    </row>
    <row r="82" ht="11.25">
      <c r="Y82" s="50"/>
    </row>
    <row r="83" ht="11.25">
      <c r="Y83" s="50"/>
    </row>
    <row r="84" ht="11.25">
      <c r="Y84" s="50"/>
    </row>
    <row r="85" ht="11.25">
      <c r="Y85" s="50"/>
    </row>
    <row r="86" ht="11.25">
      <c r="Y86" s="50"/>
    </row>
    <row r="87" ht="11.25">
      <c r="Y87" s="50"/>
    </row>
    <row r="88" ht="11.25">
      <c r="Y88" s="50"/>
    </row>
    <row r="89" ht="11.25">
      <c r="Y89" s="50"/>
    </row>
    <row r="90" ht="11.25">
      <c r="Y90" s="50"/>
    </row>
    <row r="91" ht="11.25">
      <c r="Y91" s="50"/>
    </row>
    <row r="92" ht="11.25">
      <c r="Y92" s="50"/>
    </row>
    <row r="93" ht="11.25">
      <c r="Y93" s="50"/>
    </row>
    <row r="94" ht="11.25">
      <c r="Y94" s="50"/>
    </row>
    <row r="95" ht="11.25">
      <c r="Y95" s="50"/>
    </row>
    <row r="96" ht="11.25">
      <c r="Y96" s="50"/>
    </row>
    <row r="97" ht="11.25">
      <c r="Y97" s="50"/>
    </row>
    <row r="98" ht="11.25">
      <c r="Y98" s="50"/>
    </row>
    <row r="99" ht="11.25">
      <c r="Y99" s="50"/>
    </row>
    <row r="100" ht="11.25">
      <c r="Y100" s="50"/>
    </row>
    <row r="101" ht="11.25">
      <c r="Y101" s="50"/>
    </row>
    <row r="102" ht="11.25">
      <c r="Y102" s="50"/>
    </row>
    <row r="103" ht="11.25">
      <c r="Y103" s="50"/>
    </row>
    <row r="104" ht="11.25">
      <c r="Y104" s="50"/>
    </row>
    <row r="105" ht="11.25">
      <c r="Y105" s="50"/>
    </row>
    <row r="106" ht="11.25">
      <c r="Y106" s="50"/>
    </row>
    <row r="107" ht="11.25">
      <c r="Y107" s="50"/>
    </row>
    <row r="108" ht="11.25">
      <c r="Y108" s="50"/>
    </row>
    <row r="109" ht="11.25">
      <c r="Y109" s="50"/>
    </row>
    <row r="110" ht="11.25">
      <c r="Y110" s="50"/>
    </row>
    <row r="111" ht="11.25">
      <c r="Y111" s="50"/>
    </row>
    <row r="112" ht="11.25">
      <c r="Y112" s="50"/>
    </row>
    <row r="113" ht="11.25">
      <c r="Y113" s="50"/>
    </row>
    <row r="114" ht="11.25">
      <c r="Y114" s="50"/>
    </row>
    <row r="115" ht="11.25">
      <c r="Y115" s="50"/>
    </row>
    <row r="116" ht="11.25">
      <c r="Y116" s="50"/>
    </row>
    <row r="117" ht="11.25">
      <c r="Y117" s="50"/>
    </row>
    <row r="118" ht="11.25">
      <c r="Y118" s="50"/>
    </row>
    <row r="119" ht="11.25">
      <c r="Y119" s="50"/>
    </row>
    <row r="120" ht="11.25">
      <c r="Y120" s="50"/>
    </row>
    <row r="121" ht="11.25">
      <c r="Y121" s="50"/>
    </row>
    <row r="122" ht="11.25">
      <c r="Y122" s="50"/>
    </row>
    <row r="123" ht="11.25">
      <c r="Y123" s="50"/>
    </row>
    <row r="124" ht="11.25">
      <c r="Y124" s="50"/>
    </row>
    <row r="125" ht="11.25">
      <c r="Y125" s="50"/>
    </row>
    <row r="126" ht="11.25">
      <c r="Y126" s="50"/>
    </row>
    <row r="127" ht="11.25">
      <c r="Y127" s="50"/>
    </row>
    <row r="128" ht="11.25">
      <c r="Y128" s="50"/>
    </row>
    <row r="129" ht="11.25">
      <c r="Y129" s="50"/>
    </row>
    <row r="130" ht="11.25">
      <c r="Y130" s="50"/>
    </row>
    <row r="131" ht="11.25">
      <c r="Y131" s="50"/>
    </row>
    <row r="132" ht="11.25">
      <c r="Y132" s="50"/>
    </row>
    <row r="133" ht="11.25">
      <c r="Y133" s="50"/>
    </row>
    <row r="134" ht="11.25">
      <c r="Y134" s="50"/>
    </row>
    <row r="135" ht="11.25">
      <c r="Y135" s="50"/>
    </row>
    <row r="136" ht="11.25">
      <c r="Y136" s="50"/>
    </row>
    <row r="137" ht="11.25">
      <c r="Y137" s="50"/>
    </row>
    <row r="138" ht="11.25">
      <c r="Y138" s="50"/>
    </row>
    <row r="139" ht="11.25">
      <c r="Y139" s="50"/>
    </row>
    <row r="140" ht="11.25">
      <c r="Y140" s="50"/>
    </row>
    <row r="141" ht="11.25">
      <c r="Y141" s="50"/>
    </row>
    <row r="142" ht="11.25">
      <c r="Y142" s="50"/>
    </row>
    <row r="143" ht="11.25">
      <c r="Y143" s="50"/>
    </row>
    <row r="144" ht="11.25">
      <c r="Y144" s="50"/>
    </row>
    <row r="145" ht="11.25">
      <c r="Y145" s="50"/>
    </row>
    <row r="146" ht="11.25">
      <c r="Y146" s="50"/>
    </row>
    <row r="147" ht="11.25">
      <c r="Y147" s="50"/>
    </row>
    <row r="148" ht="11.25">
      <c r="Y148" s="50"/>
    </row>
    <row r="149" ht="11.25">
      <c r="Y149" s="50"/>
    </row>
    <row r="150" ht="11.25">
      <c r="Y150" s="50"/>
    </row>
    <row r="151" ht="11.25">
      <c r="Y151" s="50"/>
    </row>
    <row r="152" ht="11.25">
      <c r="Y152" s="50"/>
    </row>
    <row r="153" ht="11.25">
      <c r="Y153" s="50"/>
    </row>
    <row r="154" ht="11.25">
      <c r="Y154" s="50"/>
    </row>
    <row r="155" ht="11.25">
      <c r="Y155" s="50"/>
    </row>
    <row r="156" ht="11.25">
      <c r="Y156" s="50"/>
    </row>
    <row r="157" ht="11.25">
      <c r="Y157" s="50"/>
    </row>
    <row r="158" ht="11.25">
      <c r="Y158" s="50"/>
    </row>
    <row r="159" ht="11.25">
      <c r="Y159" s="50"/>
    </row>
    <row r="160" ht="11.25">
      <c r="Y160" s="50"/>
    </row>
    <row r="161" ht="11.25">
      <c r="Y161" s="50"/>
    </row>
    <row r="162" ht="11.25">
      <c r="Y162" s="50"/>
    </row>
    <row r="163" ht="11.25">
      <c r="Y163" s="50"/>
    </row>
    <row r="164" ht="11.25">
      <c r="Y164" s="50"/>
    </row>
    <row r="165" ht="11.25">
      <c r="Y165" s="50"/>
    </row>
    <row r="166" ht="11.25">
      <c r="Y166" s="50"/>
    </row>
    <row r="167" ht="11.25">
      <c r="Y167" s="50"/>
    </row>
    <row r="168" ht="11.25">
      <c r="Y168" s="50"/>
    </row>
    <row r="169" ht="11.25">
      <c r="Y169" s="50"/>
    </row>
    <row r="170" ht="11.25">
      <c r="Y170" s="50"/>
    </row>
    <row r="171" ht="11.25">
      <c r="Y171" s="50"/>
    </row>
    <row r="172" ht="11.25">
      <c r="Y172" s="50"/>
    </row>
    <row r="173" ht="11.25">
      <c r="Y173" s="50"/>
    </row>
    <row r="174" ht="11.25">
      <c r="Y174" s="50"/>
    </row>
    <row r="175" ht="11.25">
      <c r="Y175" s="50"/>
    </row>
    <row r="176" ht="11.25">
      <c r="Y176" s="50"/>
    </row>
    <row r="177" ht="11.25">
      <c r="Y177" s="50"/>
    </row>
    <row r="178" ht="11.25">
      <c r="Y178" s="50"/>
    </row>
    <row r="179" ht="11.25">
      <c r="Y179" s="50"/>
    </row>
    <row r="180" ht="11.25">
      <c r="Y180" s="50"/>
    </row>
    <row r="181" ht="11.25">
      <c r="Y181" s="50"/>
    </row>
    <row r="182" ht="11.25">
      <c r="Y182" s="50"/>
    </row>
    <row r="183" ht="11.25">
      <c r="Y183" s="50"/>
    </row>
    <row r="184" ht="11.25">
      <c r="Y184" s="50"/>
    </row>
    <row r="185" ht="11.25">
      <c r="Y185" s="50"/>
    </row>
    <row r="186" ht="11.25">
      <c r="Y186" s="50"/>
    </row>
    <row r="187" ht="11.25">
      <c r="Y187" s="50"/>
    </row>
    <row r="188" ht="11.25">
      <c r="Y188" s="50"/>
    </row>
    <row r="189" ht="11.25">
      <c r="Y189" s="50"/>
    </row>
    <row r="190" ht="11.25">
      <c r="Y190" s="50"/>
    </row>
    <row r="191" ht="11.25">
      <c r="Y191" s="50"/>
    </row>
    <row r="192" ht="11.25">
      <c r="Y192" s="50"/>
    </row>
    <row r="193" ht="11.25">
      <c r="Y193" s="50"/>
    </row>
    <row r="194" ht="11.25">
      <c r="Y194" s="50"/>
    </row>
    <row r="195" ht="11.25">
      <c r="Y195" s="50"/>
    </row>
    <row r="196" ht="11.25">
      <c r="Y196" s="50"/>
    </row>
    <row r="197" ht="11.25">
      <c r="Y197" s="50"/>
    </row>
    <row r="198" ht="11.25">
      <c r="Y198" s="50"/>
    </row>
    <row r="199" ht="11.25">
      <c r="Y199" s="50"/>
    </row>
    <row r="200" ht="11.25">
      <c r="Y200" s="50"/>
    </row>
    <row r="201" ht="11.25">
      <c r="Y201" s="50"/>
    </row>
    <row r="202" ht="11.25">
      <c r="Y202" s="50"/>
    </row>
    <row r="203" ht="11.25">
      <c r="Y203" s="50"/>
    </row>
    <row r="204" ht="11.25">
      <c r="Y204" s="50"/>
    </row>
    <row r="205" ht="11.25">
      <c r="Y205" s="50"/>
    </row>
    <row r="206" ht="11.25">
      <c r="Y206" s="50"/>
    </row>
    <row r="207" ht="11.25">
      <c r="Y207" s="50"/>
    </row>
    <row r="208" ht="11.25">
      <c r="Y208" s="50"/>
    </row>
    <row r="209" ht="11.25">
      <c r="Y209" s="50"/>
    </row>
    <row r="210" ht="11.25">
      <c r="Y210" s="50"/>
    </row>
    <row r="211" ht="11.25">
      <c r="Y211" s="50"/>
    </row>
    <row r="212" ht="11.25">
      <c r="Y212" s="50"/>
    </row>
    <row r="213" ht="11.25">
      <c r="Y213" s="50"/>
    </row>
    <row r="214" ht="11.25">
      <c r="Y214" s="50"/>
    </row>
    <row r="215" ht="11.25">
      <c r="Y215" s="50"/>
    </row>
    <row r="216" ht="11.25">
      <c r="Y216" s="50"/>
    </row>
    <row r="217" ht="11.25">
      <c r="Y217" s="50"/>
    </row>
    <row r="218" ht="11.25">
      <c r="Y218" s="50"/>
    </row>
    <row r="219" ht="11.25">
      <c r="Y219" s="50"/>
    </row>
    <row r="220" ht="11.25">
      <c r="Y220" s="50"/>
    </row>
    <row r="221" ht="11.25">
      <c r="Y221" s="50"/>
    </row>
    <row r="222" ht="11.25">
      <c r="Y222" s="50"/>
    </row>
    <row r="223" ht="11.25">
      <c r="Y223" s="50"/>
    </row>
    <row r="224" ht="11.25">
      <c r="Y224" s="50"/>
    </row>
    <row r="225" ht="11.25">
      <c r="Y225" s="50"/>
    </row>
    <row r="226" ht="11.25">
      <c r="Y226" s="50"/>
    </row>
    <row r="227" ht="11.25">
      <c r="Y227" s="50"/>
    </row>
    <row r="228" ht="11.25">
      <c r="Y228" s="50"/>
    </row>
    <row r="229" ht="11.25">
      <c r="Y229" s="50"/>
    </row>
    <row r="230" ht="11.25">
      <c r="Y230" s="50"/>
    </row>
    <row r="231" ht="11.25">
      <c r="Y231" s="50"/>
    </row>
    <row r="232" ht="11.25">
      <c r="Y232" s="50"/>
    </row>
    <row r="233" ht="11.25">
      <c r="Y233" s="50"/>
    </row>
    <row r="234" ht="11.25">
      <c r="Y234" s="50"/>
    </row>
    <row r="235" ht="11.25">
      <c r="Y235" s="50"/>
    </row>
    <row r="236" ht="11.25">
      <c r="Y236" s="50"/>
    </row>
    <row r="237" ht="11.25">
      <c r="Y237" s="50"/>
    </row>
    <row r="238" ht="11.25">
      <c r="Y238" s="50"/>
    </row>
    <row r="239" ht="11.25">
      <c r="Y239" s="50"/>
    </row>
    <row r="240" ht="11.25">
      <c r="Y240" s="50"/>
    </row>
    <row r="241" ht="11.25">
      <c r="Y241" s="50"/>
    </row>
    <row r="242" ht="11.25">
      <c r="Y242" s="50"/>
    </row>
    <row r="243" ht="11.25">
      <c r="Y243" s="50"/>
    </row>
    <row r="244" ht="11.25">
      <c r="Y244" s="50"/>
    </row>
    <row r="245" ht="11.25">
      <c r="Y245" s="50"/>
    </row>
    <row r="246" ht="11.25">
      <c r="Y246" s="50"/>
    </row>
    <row r="247" ht="11.25">
      <c r="Y247" s="50"/>
    </row>
    <row r="248" ht="11.25">
      <c r="Y248" s="50"/>
    </row>
    <row r="249" ht="11.25">
      <c r="Y249" s="50"/>
    </row>
    <row r="250" ht="11.25">
      <c r="Y250" s="50"/>
    </row>
    <row r="251" ht="11.25">
      <c r="Y251" s="50"/>
    </row>
    <row r="252" ht="11.25">
      <c r="Y252" s="50"/>
    </row>
    <row r="253" ht="11.25">
      <c r="Y253" s="50"/>
    </row>
    <row r="254" ht="11.25">
      <c r="Y254" s="50"/>
    </row>
    <row r="255" ht="11.25">
      <c r="Y255" s="50"/>
    </row>
    <row r="256" ht="11.25">
      <c r="Y256" s="50"/>
    </row>
    <row r="257" ht="11.25">
      <c r="Y257" s="50"/>
    </row>
    <row r="258" ht="11.25">
      <c r="Y258" s="50"/>
    </row>
    <row r="259" ht="11.25">
      <c r="Y259" s="50"/>
    </row>
    <row r="260" ht="11.25">
      <c r="Y260" s="50"/>
    </row>
    <row r="261" ht="11.25">
      <c r="Y261" s="50"/>
    </row>
    <row r="262" ht="11.25">
      <c r="Y262" s="50"/>
    </row>
    <row r="263" ht="11.25">
      <c r="Y263" s="50"/>
    </row>
    <row r="264" ht="11.25">
      <c r="Y264" s="50"/>
    </row>
    <row r="265" ht="11.25">
      <c r="Y265" s="50"/>
    </row>
    <row r="266" ht="11.25">
      <c r="Y266" s="50"/>
    </row>
    <row r="267" ht="11.25">
      <c r="Y267" s="50"/>
    </row>
    <row r="268" ht="11.25">
      <c r="Y268" s="50"/>
    </row>
    <row r="269" ht="11.25">
      <c r="Y269" s="50"/>
    </row>
    <row r="270" ht="11.25">
      <c r="Y270" s="50"/>
    </row>
    <row r="271" ht="11.25">
      <c r="Y271" s="50"/>
    </row>
    <row r="272" ht="11.25">
      <c r="Y272" s="50"/>
    </row>
    <row r="273" ht="11.25">
      <c r="Y273" s="50"/>
    </row>
    <row r="274" ht="11.25">
      <c r="Y274" s="50"/>
    </row>
    <row r="275" ht="11.25">
      <c r="Y275" s="50"/>
    </row>
    <row r="276" ht="11.25">
      <c r="Y276" s="50"/>
    </row>
    <row r="277" ht="11.25">
      <c r="Y277" s="50"/>
    </row>
    <row r="278" ht="11.25">
      <c r="Y278" s="50"/>
    </row>
    <row r="279" ht="11.25">
      <c r="Y279" s="50"/>
    </row>
    <row r="280" ht="11.25">
      <c r="Y280" s="50"/>
    </row>
    <row r="281" ht="11.25">
      <c r="Y281" s="50"/>
    </row>
    <row r="282" ht="11.25">
      <c r="Y282" s="50"/>
    </row>
    <row r="283" ht="11.25">
      <c r="Y283" s="50"/>
    </row>
    <row r="284" ht="11.25">
      <c r="Y284" s="50"/>
    </row>
    <row r="285" ht="11.25">
      <c r="Y285" s="50"/>
    </row>
    <row r="286" ht="11.25">
      <c r="Y286" s="50"/>
    </row>
    <row r="287" ht="11.25">
      <c r="Y287" s="50"/>
    </row>
    <row r="288" ht="11.25">
      <c r="Y288" s="50"/>
    </row>
    <row r="289" ht="11.25">
      <c r="Y289" s="50"/>
    </row>
    <row r="290" ht="11.25">
      <c r="Y290" s="50"/>
    </row>
    <row r="291" ht="11.25">
      <c r="Y291" s="50"/>
    </row>
    <row r="292" ht="11.25">
      <c r="Y292" s="50"/>
    </row>
    <row r="293" ht="11.25">
      <c r="Y293" s="50"/>
    </row>
    <row r="294" ht="11.25">
      <c r="Y294" s="50"/>
    </row>
    <row r="295" ht="11.25">
      <c r="Y295" s="50"/>
    </row>
    <row r="296" ht="11.25">
      <c r="Y296" s="50"/>
    </row>
    <row r="297" ht="11.25">
      <c r="Y297" s="50"/>
    </row>
    <row r="298" ht="11.25">
      <c r="Y298" s="50"/>
    </row>
    <row r="299" ht="11.25">
      <c r="Y299" s="50"/>
    </row>
    <row r="300" ht="11.25">
      <c r="Y300" s="50"/>
    </row>
    <row r="301" ht="11.25">
      <c r="Y301" s="50"/>
    </row>
    <row r="302" ht="11.25">
      <c r="Y302" s="50"/>
    </row>
    <row r="303" ht="11.25">
      <c r="Y303" s="50"/>
    </row>
    <row r="304" ht="11.25">
      <c r="Y304" s="50"/>
    </row>
    <row r="305" ht="11.25">
      <c r="Y305" s="50"/>
    </row>
    <row r="306" ht="11.25">
      <c r="Y306" s="50"/>
    </row>
    <row r="307" ht="11.25">
      <c r="Y307" s="50"/>
    </row>
    <row r="308" ht="11.25">
      <c r="Y308" s="50"/>
    </row>
    <row r="309" ht="11.25">
      <c r="Y309" s="50"/>
    </row>
    <row r="310" ht="11.25">
      <c r="Y310" s="50"/>
    </row>
    <row r="311" ht="11.25">
      <c r="Y311" s="50"/>
    </row>
    <row r="312" ht="11.25">
      <c r="Y312" s="50"/>
    </row>
    <row r="313" ht="11.25">
      <c r="Y313" s="50"/>
    </row>
    <row r="314" ht="11.25">
      <c r="Y314" s="50"/>
    </row>
    <row r="315" ht="11.25">
      <c r="Y315" s="50"/>
    </row>
    <row r="316" ht="11.25">
      <c r="Y316" s="50"/>
    </row>
    <row r="317" ht="11.25">
      <c r="Y317" s="50"/>
    </row>
    <row r="318" ht="11.25">
      <c r="Y318" s="50"/>
    </row>
    <row r="319" ht="11.25">
      <c r="Y319" s="50"/>
    </row>
    <row r="320" ht="11.25">
      <c r="Y320" s="50"/>
    </row>
    <row r="321" ht="11.25">
      <c r="Y321" s="50"/>
    </row>
    <row r="322" ht="11.25">
      <c r="Y322" s="50"/>
    </row>
    <row r="323" ht="11.25">
      <c r="Y323" s="50"/>
    </row>
    <row r="324" ht="11.25">
      <c r="Y324" s="50"/>
    </row>
    <row r="325" ht="11.25">
      <c r="Y325" s="50"/>
    </row>
    <row r="326" ht="11.25">
      <c r="Y326" s="50"/>
    </row>
    <row r="327" ht="11.25">
      <c r="Y327" s="50"/>
    </row>
    <row r="328" ht="11.25">
      <c r="Y328" s="50"/>
    </row>
    <row r="329" ht="11.25">
      <c r="Y329" s="50"/>
    </row>
    <row r="330" ht="11.25">
      <c r="Y330" s="50"/>
    </row>
    <row r="331" ht="11.25">
      <c r="Y331" s="50"/>
    </row>
    <row r="332" ht="11.25">
      <c r="Y332" s="50"/>
    </row>
    <row r="333" ht="11.25">
      <c r="Y333" s="50"/>
    </row>
    <row r="334" ht="11.25">
      <c r="Y334" s="50"/>
    </row>
    <row r="335" ht="11.25">
      <c r="Y335" s="50"/>
    </row>
    <row r="336" ht="11.25">
      <c r="Y336" s="50"/>
    </row>
    <row r="337" ht="11.25">
      <c r="Y337" s="50"/>
    </row>
    <row r="338" ht="11.25">
      <c r="Y338" s="50"/>
    </row>
    <row r="339" ht="11.25">
      <c r="Y339" s="50"/>
    </row>
    <row r="340" ht="11.25">
      <c r="Y340" s="50"/>
    </row>
    <row r="341" ht="11.25">
      <c r="Y341" s="50"/>
    </row>
    <row r="342" ht="11.25">
      <c r="Y342" s="50"/>
    </row>
    <row r="343" ht="11.25">
      <c r="Y343" s="50"/>
    </row>
    <row r="344" ht="11.25">
      <c r="Y344" s="50"/>
    </row>
    <row r="345" ht="11.25">
      <c r="Y345" s="50"/>
    </row>
    <row r="346" ht="11.25">
      <c r="Y346" s="50"/>
    </row>
    <row r="347" ht="11.25">
      <c r="Y347" s="50"/>
    </row>
    <row r="348" ht="11.25">
      <c r="Y348" s="50"/>
    </row>
    <row r="349" ht="11.25">
      <c r="Y349" s="50"/>
    </row>
    <row r="350" ht="11.25">
      <c r="Y350" s="50"/>
    </row>
    <row r="351" ht="11.25">
      <c r="Y351" s="50"/>
    </row>
    <row r="352" ht="11.25">
      <c r="Y352" s="50"/>
    </row>
    <row r="353" ht="11.25">
      <c r="Y353" s="50"/>
    </row>
    <row r="354" ht="11.25">
      <c r="Y354" s="50"/>
    </row>
    <row r="355" ht="11.25">
      <c r="Y355" s="50"/>
    </row>
    <row r="356" ht="11.25">
      <c r="Y356" s="50"/>
    </row>
    <row r="357" ht="11.25">
      <c r="Y357" s="50"/>
    </row>
    <row r="358" ht="11.25">
      <c r="Y358" s="50"/>
    </row>
    <row r="359" ht="11.25">
      <c r="Y359" s="50"/>
    </row>
    <row r="360" ht="11.25">
      <c r="Y360" s="50"/>
    </row>
    <row r="361" ht="11.25">
      <c r="Y361" s="50"/>
    </row>
    <row r="362" ht="11.25">
      <c r="Y362" s="50"/>
    </row>
    <row r="363" ht="11.25">
      <c r="Y363" s="50"/>
    </row>
    <row r="364" ht="11.25">
      <c r="Y364" s="50"/>
    </row>
    <row r="365" ht="11.25">
      <c r="Y365" s="50"/>
    </row>
    <row r="366" ht="11.25">
      <c r="Y366" s="50"/>
    </row>
    <row r="367" ht="11.25">
      <c r="Y367" s="50"/>
    </row>
    <row r="368" ht="11.25">
      <c r="Y368" s="50"/>
    </row>
    <row r="369" ht="11.25">
      <c r="Y369" s="50"/>
    </row>
    <row r="370" ht="11.25">
      <c r="Y370" s="50"/>
    </row>
    <row r="371" ht="11.25">
      <c r="Y371" s="50"/>
    </row>
    <row r="372" ht="11.25">
      <c r="Y372" s="50"/>
    </row>
    <row r="373" ht="11.25">
      <c r="Y373" s="50"/>
    </row>
    <row r="374" ht="11.25">
      <c r="Y374" s="50"/>
    </row>
    <row r="375" ht="11.25">
      <c r="Y375" s="50"/>
    </row>
    <row r="376" ht="11.25">
      <c r="Y376" s="50"/>
    </row>
    <row r="377" ht="11.25">
      <c r="Y377" s="50"/>
    </row>
    <row r="378" ht="11.25">
      <c r="Y378" s="50"/>
    </row>
    <row r="379" ht="11.25">
      <c r="Y379" s="50"/>
    </row>
    <row r="380" ht="11.25">
      <c r="Y380" s="50"/>
    </row>
    <row r="381" ht="11.25">
      <c r="Y381" s="50"/>
    </row>
    <row r="382" ht="11.25">
      <c r="Y382" s="50"/>
    </row>
    <row r="383" ht="11.25">
      <c r="Y383" s="50"/>
    </row>
    <row r="384" ht="11.25">
      <c r="Y384" s="50"/>
    </row>
    <row r="385" ht="11.25">
      <c r="Y385" s="50"/>
    </row>
    <row r="386" ht="11.25">
      <c r="Y386" s="50"/>
    </row>
    <row r="387" ht="11.25">
      <c r="Y387" s="50"/>
    </row>
    <row r="388" ht="11.25">
      <c r="Y388" s="50"/>
    </row>
    <row r="389" ht="11.25">
      <c r="Y389" s="50"/>
    </row>
    <row r="390" ht="11.25">
      <c r="Y390" s="50"/>
    </row>
    <row r="391" ht="11.25">
      <c r="Y391" s="50"/>
    </row>
    <row r="392" ht="11.25">
      <c r="Y392" s="50"/>
    </row>
    <row r="393" ht="11.25">
      <c r="Y393" s="50"/>
    </row>
    <row r="394" ht="11.25">
      <c r="Y394" s="50"/>
    </row>
    <row r="395" ht="11.25">
      <c r="Y395" s="50"/>
    </row>
    <row r="396" ht="11.25">
      <c r="Y396" s="50"/>
    </row>
    <row r="397" ht="11.25">
      <c r="Y397" s="50"/>
    </row>
    <row r="398" ht="11.25">
      <c r="Y398" s="50"/>
    </row>
    <row r="399" ht="11.25">
      <c r="Y399" s="50"/>
    </row>
    <row r="400" ht="11.25">
      <c r="Y400" s="50"/>
    </row>
    <row r="401" ht="11.25">
      <c r="Y401" s="50"/>
    </row>
    <row r="402" ht="11.25">
      <c r="Y402" s="50"/>
    </row>
    <row r="403" ht="11.25">
      <c r="Y403" s="50"/>
    </row>
    <row r="404" ht="11.25">
      <c r="Y404" s="50"/>
    </row>
    <row r="405" ht="11.25">
      <c r="Y405" s="50"/>
    </row>
    <row r="406" ht="11.25">
      <c r="Y406" s="50"/>
    </row>
    <row r="407" ht="11.25">
      <c r="Y407" s="50"/>
    </row>
    <row r="408" ht="11.25">
      <c r="Y408" s="50"/>
    </row>
    <row r="409" ht="11.25">
      <c r="Y409" s="50"/>
    </row>
    <row r="410" ht="11.25">
      <c r="Y410" s="50"/>
    </row>
    <row r="411" ht="11.25">
      <c r="Y411" s="50"/>
    </row>
    <row r="412" ht="11.25">
      <c r="Y412" s="50"/>
    </row>
    <row r="413" ht="11.25">
      <c r="Y413" s="50"/>
    </row>
    <row r="414" ht="11.25">
      <c r="Y414" s="50"/>
    </row>
    <row r="415" ht="11.25">
      <c r="Y415" s="50"/>
    </row>
    <row r="416" ht="11.25">
      <c r="Y416" s="50"/>
    </row>
    <row r="417" ht="11.25">
      <c r="Y417" s="50"/>
    </row>
    <row r="418" ht="11.25">
      <c r="Y418" s="50"/>
    </row>
    <row r="419" ht="11.25">
      <c r="Y419" s="50"/>
    </row>
    <row r="420" ht="11.25">
      <c r="Y420" s="50"/>
    </row>
    <row r="421" ht="11.25">
      <c r="Y421" s="50"/>
    </row>
    <row r="422" ht="11.25">
      <c r="Y422" s="50"/>
    </row>
    <row r="423" ht="11.25">
      <c r="Y423" s="50"/>
    </row>
    <row r="424" ht="11.25">
      <c r="Y424" s="50"/>
    </row>
    <row r="425" ht="11.25">
      <c r="Y425" s="50"/>
    </row>
    <row r="426" ht="11.25">
      <c r="Y426" s="50"/>
    </row>
    <row r="427" ht="11.25">
      <c r="Y427" s="50"/>
    </row>
    <row r="428" ht="11.25">
      <c r="Y428" s="50"/>
    </row>
    <row r="429" ht="11.25">
      <c r="Y429" s="50"/>
    </row>
    <row r="430" ht="11.25">
      <c r="Y430" s="50"/>
    </row>
    <row r="431" ht="11.25">
      <c r="Y431" s="50"/>
    </row>
    <row r="432" ht="11.25">
      <c r="Y432" s="50"/>
    </row>
    <row r="433" ht="11.25">
      <c r="Y433" s="50"/>
    </row>
    <row r="434" ht="11.25">
      <c r="Y434" s="50"/>
    </row>
    <row r="435" ht="11.25">
      <c r="Y435" s="50"/>
    </row>
    <row r="436" ht="11.25">
      <c r="Y436" s="50"/>
    </row>
    <row r="437" ht="11.25">
      <c r="Y437" s="50"/>
    </row>
    <row r="438" ht="11.25">
      <c r="Y438" s="50"/>
    </row>
    <row r="439" ht="11.25">
      <c r="Y439" s="50"/>
    </row>
    <row r="440" ht="11.25">
      <c r="Y440" s="50"/>
    </row>
    <row r="441" ht="11.25">
      <c r="Y441" s="50"/>
    </row>
    <row r="442" ht="11.25">
      <c r="Y442" s="50"/>
    </row>
    <row r="443" ht="11.25">
      <c r="Y443" s="50"/>
    </row>
    <row r="444" ht="11.25">
      <c r="Y444" s="50"/>
    </row>
    <row r="445" ht="11.25">
      <c r="Y445" s="50"/>
    </row>
    <row r="446" ht="11.25">
      <c r="Y446" s="50"/>
    </row>
    <row r="447" ht="11.25">
      <c r="Y447" s="50"/>
    </row>
    <row r="448" ht="11.25">
      <c r="Y448" s="50"/>
    </row>
    <row r="449" ht="11.25">
      <c r="Y449" s="50"/>
    </row>
    <row r="450" ht="11.25">
      <c r="Y450" s="50"/>
    </row>
    <row r="451" ht="11.25">
      <c r="Y451" s="50"/>
    </row>
    <row r="452" ht="11.25">
      <c r="Y452" s="50"/>
    </row>
    <row r="453" ht="11.25">
      <c r="Y453" s="50"/>
    </row>
    <row r="454" ht="11.25">
      <c r="Y454" s="50"/>
    </row>
    <row r="455" ht="11.25">
      <c r="Y455" s="50"/>
    </row>
    <row r="456" ht="11.25">
      <c r="Y456" s="50"/>
    </row>
    <row r="457" ht="11.25">
      <c r="Y457" s="50"/>
    </row>
    <row r="458" ht="11.25">
      <c r="Y458" s="50"/>
    </row>
    <row r="459" ht="11.25">
      <c r="Y459" s="50"/>
    </row>
    <row r="460" ht="11.25">
      <c r="Y460" s="50"/>
    </row>
    <row r="461" ht="11.25">
      <c r="Y461" s="50"/>
    </row>
    <row r="462" ht="11.25">
      <c r="Y462" s="50"/>
    </row>
    <row r="463" ht="11.25">
      <c r="Y463" s="50"/>
    </row>
    <row r="464" ht="11.25">
      <c r="Y464" s="50"/>
    </row>
    <row r="465" ht="11.25">
      <c r="Y465" s="50"/>
    </row>
    <row r="466" ht="11.25">
      <c r="Y466" s="50"/>
    </row>
    <row r="467" ht="11.25">
      <c r="Y467" s="50"/>
    </row>
    <row r="468" ht="11.25">
      <c r="Y468" s="50"/>
    </row>
    <row r="469" ht="11.25">
      <c r="Y469" s="50"/>
    </row>
    <row r="470" ht="11.25">
      <c r="Y470" s="50"/>
    </row>
    <row r="471" ht="11.25">
      <c r="Y471" s="50"/>
    </row>
    <row r="472" ht="11.25">
      <c r="Y472" s="50"/>
    </row>
    <row r="473" ht="11.25">
      <c r="Y473" s="50"/>
    </row>
    <row r="474" ht="11.25">
      <c r="Y474" s="50"/>
    </row>
    <row r="475" ht="11.25">
      <c r="Y475" s="50"/>
    </row>
    <row r="476" ht="11.25">
      <c r="Y476" s="50"/>
    </row>
    <row r="477" ht="11.25">
      <c r="Y477" s="50"/>
    </row>
    <row r="478" ht="11.25">
      <c r="Y478" s="50"/>
    </row>
    <row r="479" ht="11.25">
      <c r="Y479" s="50"/>
    </row>
    <row r="480" ht="11.25">
      <c r="Y480" s="50"/>
    </row>
    <row r="481" ht="11.25">
      <c r="Y481" s="50"/>
    </row>
    <row r="482" ht="11.25">
      <c r="Y482" s="50"/>
    </row>
    <row r="483" ht="11.25">
      <c r="Y483" s="50"/>
    </row>
    <row r="484" ht="11.25">
      <c r="Y484" s="50"/>
    </row>
    <row r="485" ht="11.25">
      <c r="Y485" s="50"/>
    </row>
    <row r="486" ht="11.25">
      <c r="Y486" s="50"/>
    </row>
    <row r="487" ht="11.25">
      <c r="Y487" s="50"/>
    </row>
    <row r="488" ht="11.25">
      <c r="Y488" s="50"/>
    </row>
    <row r="489" ht="11.25">
      <c r="Y489" s="50"/>
    </row>
    <row r="490" ht="11.25">
      <c r="Y490" s="50"/>
    </row>
    <row r="491" ht="11.25">
      <c r="Y491" s="50"/>
    </row>
    <row r="492" ht="11.25">
      <c r="Y492" s="50"/>
    </row>
    <row r="493" ht="11.25">
      <c r="Y493" s="50"/>
    </row>
    <row r="494" ht="11.25">
      <c r="Y494" s="50"/>
    </row>
    <row r="495" ht="11.25">
      <c r="Y495" s="50"/>
    </row>
    <row r="496" ht="11.25">
      <c r="Y496" s="50"/>
    </row>
    <row r="497" ht="11.25">
      <c r="Y497" s="50"/>
    </row>
    <row r="498" ht="11.25">
      <c r="Y498" s="50"/>
    </row>
    <row r="499" ht="11.25">
      <c r="Y499" s="50"/>
    </row>
    <row r="500" ht="11.25">
      <c r="Y500" s="50"/>
    </row>
    <row r="501" ht="11.25">
      <c r="Y501" s="50"/>
    </row>
    <row r="502" ht="11.25">
      <c r="Y502" s="50"/>
    </row>
    <row r="503" ht="11.25">
      <c r="Y503" s="50"/>
    </row>
    <row r="504" ht="11.25">
      <c r="Y504" s="50"/>
    </row>
    <row r="505" ht="11.25">
      <c r="Y505" s="50"/>
    </row>
    <row r="506" ht="11.25">
      <c r="Y506" s="50"/>
    </row>
    <row r="507" ht="11.25">
      <c r="Y507" s="50"/>
    </row>
    <row r="508" ht="11.25">
      <c r="Y508" s="50"/>
    </row>
    <row r="509" ht="11.25">
      <c r="Y509" s="50"/>
    </row>
    <row r="510" ht="11.25">
      <c r="Y510" s="50"/>
    </row>
    <row r="511" ht="11.25">
      <c r="Y511" s="50"/>
    </row>
    <row r="512" ht="11.25">
      <c r="Y512" s="50"/>
    </row>
    <row r="513" ht="11.25">
      <c r="Y513" s="50"/>
    </row>
    <row r="514" ht="11.25">
      <c r="Y514" s="50"/>
    </row>
    <row r="515" ht="11.25">
      <c r="Y515" s="50"/>
    </row>
    <row r="516" ht="11.25">
      <c r="Y516" s="50"/>
    </row>
    <row r="517" ht="11.25">
      <c r="Y517" s="50"/>
    </row>
    <row r="518" ht="11.25">
      <c r="Y518" s="50"/>
    </row>
    <row r="519" ht="11.25">
      <c r="Y519" s="50"/>
    </row>
    <row r="520" ht="11.25">
      <c r="Y520" s="50"/>
    </row>
    <row r="521" ht="11.25">
      <c r="Y521" s="50"/>
    </row>
    <row r="522" ht="11.25">
      <c r="Y522" s="50"/>
    </row>
    <row r="523" ht="11.25">
      <c r="Y523" s="50"/>
    </row>
    <row r="524" ht="11.25">
      <c r="Y524" s="50"/>
    </row>
    <row r="525" ht="11.25">
      <c r="Y525" s="50"/>
    </row>
    <row r="526" ht="11.25">
      <c r="Y526" s="50"/>
    </row>
    <row r="527" ht="11.25">
      <c r="Y527" s="50"/>
    </row>
    <row r="528" ht="11.25">
      <c r="Y528" s="50"/>
    </row>
    <row r="529" ht="11.25">
      <c r="Y529" s="50"/>
    </row>
    <row r="530" ht="11.25">
      <c r="Y530" s="50"/>
    </row>
    <row r="531" ht="11.25">
      <c r="Y531" s="50"/>
    </row>
    <row r="532" ht="11.25">
      <c r="Y532" s="50"/>
    </row>
    <row r="533" ht="11.25">
      <c r="Y533" s="50"/>
    </row>
    <row r="534" ht="11.25">
      <c r="Y534" s="50"/>
    </row>
    <row r="535" ht="11.25">
      <c r="Y535" s="50"/>
    </row>
    <row r="536" ht="11.25">
      <c r="Y536" s="50"/>
    </row>
    <row r="537" ht="11.25">
      <c r="Y537" s="50"/>
    </row>
    <row r="538" ht="11.25">
      <c r="Y538" s="50"/>
    </row>
    <row r="539" ht="11.25">
      <c r="Y539" s="50"/>
    </row>
    <row r="540" ht="11.25">
      <c r="Y540" s="50"/>
    </row>
    <row r="541" ht="11.25">
      <c r="Y541" s="50"/>
    </row>
    <row r="542" ht="11.25">
      <c r="Y542" s="50"/>
    </row>
    <row r="543" ht="11.25">
      <c r="Y543" s="50"/>
    </row>
    <row r="544" ht="11.25">
      <c r="Y544" s="50"/>
    </row>
    <row r="545" ht="11.25">
      <c r="Y545" s="50"/>
    </row>
    <row r="546" ht="11.25">
      <c r="Y546" s="50"/>
    </row>
    <row r="547" ht="11.25">
      <c r="Y547" s="50"/>
    </row>
    <row r="548" ht="11.25">
      <c r="Y548" s="50"/>
    </row>
    <row r="549" ht="11.25">
      <c r="Y549" s="50"/>
    </row>
    <row r="550" ht="11.25">
      <c r="Y550" s="50"/>
    </row>
    <row r="551" ht="11.25">
      <c r="Y551" s="50"/>
    </row>
    <row r="552" ht="11.25">
      <c r="Y552" s="50"/>
    </row>
    <row r="553" ht="11.25">
      <c r="Y553" s="50"/>
    </row>
    <row r="554" ht="11.25">
      <c r="Y554" s="50"/>
    </row>
    <row r="555" ht="11.25">
      <c r="Y555" s="50"/>
    </row>
    <row r="556" ht="11.25">
      <c r="Y556" s="50"/>
    </row>
    <row r="557" ht="11.25">
      <c r="Y557" s="50"/>
    </row>
    <row r="558" ht="11.25">
      <c r="Y558" s="50"/>
    </row>
    <row r="559" ht="11.25">
      <c r="Y559" s="50"/>
    </row>
    <row r="560" ht="11.25">
      <c r="Y560" s="50"/>
    </row>
    <row r="561" ht="11.25">
      <c r="Y561" s="50"/>
    </row>
    <row r="562" ht="11.25">
      <c r="Y562" s="50"/>
    </row>
    <row r="563" ht="11.25">
      <c r="Y563" s="50"/>
    </row>
    <row r="564" ht="11.25">
      <c r="Y564" s="50"/>
    </row>
    <row r="565" ht="11.25">
      <c r="Y565" s="50"/>
    </row>
    <row r="566" ht="11.25">
      <c r="Y566" s="50"/>
    </row>
    <row r="567" ht="11.25">
      <c r="Y567" s="50"/>
    </row>
    <row r="568" ht="11.25">
      <c r="Y568" s="50"/>
    </row>
    <row r="569" ht="11.25">
      <c r="Y569" s="50"/>
    </row>
    <row r="570" ht="11.25">
      <c r="Y570" s="50"/>
    </row>
    <row r="571" ht="11.25">
      <c r="Y571" s="50"/>
    </row>
    <row r="572" ht="11.25">
      <c r="Y572" s="50"/>
    </row>
    <row r="573" ht="11.25">
      <c r="Y573" s="50"/>
    </row>
    <row r="574" ht="11.25">
      <c r="Y574" s="50"/>
    </row>
    <row r="575" ht="11.25">
      <c r="Y575" s="50"/>
    </row>
    <row r="576" ht="11.25">
      <c r="Y576" s="50"/>
    </row>
    <row r="577" ht="11.25">
      <c r="Y577" s="50"/>
    </row>
    <row r="578" ht="11.25">
      <c r="Y578" s="50"/>
    </row>
    <row r="579" ht="11.25">
      <c r="Y579" s="50"/>
    </row>
    <row r="580" ht="11.25">
      <c r="Y580" s="50"/>
    </row>
    <row r="581" ht="11.25">
      <c r="Y581" s="50"/>
    </row>
    <row r="582" ht="11.25">
      <c r="Y582" s="50"/>
    </row>
    <row r="583" ht="11.25">
      <c r="Y583" s="50"/>
    </row>
    <row r="584" ht="11.25">
      <c r="Y584" s="50"/>
    </row>
    <row r="585" ht="11.25">
      <c r="Y585" s="50"/>
    </row>
    <row r="586" ht="11.25">
      <c r="Y586" s="50"/>
    </row>
    <row r="587" ht="11.25">
      <c r="Y587" s="50"/>
    </row>
    <row r="588" ht="11.25">
      <c r="Y588" s="50"/>
    </row>
    <row r="589" ht="11.25">
      <c r="Y589" s="50"/>
    </row>
    <row r="590" ht="11.25">
      <c r="Y590" s="50"/>
    </row>
    <row r="591" ht="11.25">
      <c r="Y591" s="50"/>
    </row>
    <row r="592" ht="11.25">
      <c r="Y592" s="50"/>
    </row>
    <row r="593" ht="11.25">
      <c r="Y593" s="50"/>
    </row>
    <row r="594" ht="11.25">
      <c r="Y594" s="50"/>
    </row>
    <row r="595" ht="11.25">
      <c r="Y595" s="50"/>
    </row>
    <row r="596" ht="11.25">
      <c r="Y596" s="50"/>
    </row>
    <row r="597" ht="11.25">
      <c r="Y597" s="50"/>
    </row>
    <row r="598" ht="11.25">
      <c r="Y598" s="50"/>
    </row>
    <row r="599" ht="11.25">
      <c r="Y599" s="50"/>
    </row>
    <row r="600" ht="11.25">
      <c r="Y600" s="50"/>
    </row>
    <row r="601" ht="11.25">
      <c r="Y601" s="50"/>
    </row>
    <row r="602" ht="11.25">
      <c r="Y602" s="50"/>
    </row>
    <row r="603" ht="11.25">
      <c r="Y603" s="50"/>
    </row>
    <row r="604" ht="11.25">
      <c r="Y604" s="50"/>
    </row>
    <row r="605" ht="11.25">
      <c r="Y605" s="50"/>
    </row>
    <row r="606" ht="11.25">
      <c r="Y606" s="50"/>
    </row>
    <row r="607" ht="11.25">
      <c r="Y607" s="50"/>
    </row>
    <row r="608" ht="11.25">
      <c r="Y608" s="50"/>
    </row>
    <row r="609" ht="11.25">
      <c r="Y609" s="50"/>
    </row>
    <row r="610" ht="11.25">
      <c r="Y610" s="50"/>
    </row>
    <row r="611" ht="11.25">
      <c r="Y611" s="50"/>
    </row>
    <row r="612" ht="11.25">
      <c r="Y612" s="50"/>
    </row>
    <row r="613" ht="11.25">
      <c r="Y613" s="50"/>
    </row>
    <row r="614" ht="11.25">
      <c r="Y614" s="50"/>
    </row>
    <row r="615" ht="11.25">
      <c r="Y615" s="50"/>
    </row>
    <row r="616" ht="11.25">
      <c r="Y616" s="50"/>
    </row>
    <row r="617" ht="11.25">
      <c r="Y617" s="50"/>
    </row>
    <row r="618" ht="11.25">
      <c r="Y618" s="50"/>
    </row>
    <row r="619" ht="11.25">
      <c r="Y619" s="50"/>
    </row>
    <row r="620" ht="11.25">
      <c r="Y620" s="50"/>
    </row>
    <row r="621" ht="11.25">
      <c r="Y621" s="50"/>
    </row>
    <row r="622" ht="11.25">
      <c r="Y622" s="50"/>
    </row>
    <row r="623" ht="11.25">
      <c r="Y623" s="50"/>
    </row>
    <row r="624" ht="11.25">
      <c r="Y624" s="50"/>
    </row>
    <row r="625" ht="11.25">
      <c r="Y625" s="50"/>
    </row>
    <row r="626" ht="11.25">
      <c r="Y626" s="50"/>
    </row>
    <row r="627" ht="11.25">
      <c r="Y627" s="50"/>
    </row>
    <row r="628" ht="11.25">
      <c r="Y628" s="50"/>
    </row>
    <row r="629" ht="11.25">
      <c r="Y629" s="50"/>
    </row>
    <row r="630" ht="11.25">
      <c r="Y630" s="50"/>
    </row>
    <row r="631" ht="11.25">
      <c r="Y631" s="50"/>
    </row>
    <row r="632" ht="11.25">
      <c r="Y632" s="50"/>
    </row>
    <row r="633" ht="11.25">
      <c r="Y633" s="50"/>
    </row>
    <row r="634" ht="11.25">
      <c r="Y634" s="50"/>
    </row>
    <row r="635" ht="11.25">
      <c r="Y635" s="50"/>
    </row>
    <row r="636" ht="11.25">
      <c r="Y636" s="50"/>
    </row>
    <row r="637" ht="11.25">
      <c r="Y637" s="50"/>
    </row>
    <row r="638" ht="11.25">
      <c r="Y638" s="50"/>
    </row>
    <row r="639" ht="11.25">
      <c r="Y639" s="50"/>
    </row>
    <row r="640" ht="11.25">
      <c r="Y640" s="50"/>
    </row>
    <row r="641" ht="11.25">
      <c r="Y641" s="50"/>
    </row>
    <row r="642" ht="11.25">
      <c r="Y642" s="50"/>
    </row>
    <row r="643" ht="11.25">
      <c r="Y643" s="50"/>
    </row>
    <row r="644" ht="11.25">
      <c r="Y644" s="50"/>
    </row>
    <row r="645" ht="11.25">
      <c r="Y645" s="50"/>
    </row>
    <row r="646" ht="11.25">
      <c r="Y646" s="50"/>
    </row>
    <row r="647" ht="11.25">
      <c r="Y647" s="50"/>
    </row>
    <row r="648" ht="11.25">
      <c r="Y648" s="50"/>
    </row>
    <row r="649" ht="11.25">
      <c r="Y649" s="50"/>
    </row>
    <row r="650" ht="11.25">
      <c r="Y650" s="50"/>
    </row>
    <row r="651" ht="11.25">
      <c r="Y651" s="50"/>
    </row>
    <row r="652" ht="11.25">
      <c r="Y652" s="50"/>
    </row>
    <row r="653" ht="11.25">
      <c r="Y653" s="50"/>
    </row>
    <row r="654" ht="11.25">
      <c r="Y654" s="50"/>
    </row>
    <row r="655" ht="11.25">
      <c r="Y655" s="50"/>
    </row>
    <row r="656" ht="11.25">
      <c r="Y656" s="50"/>
    </row>
    <row r="657" ht="11.25">
      <c r="Y657" s="50"/>
    </row>
    <row r="658" ht="11.25">
      <c r="Y658" s="50"/>
    </row>
    <row r="659" ht="11.25">
      <c r="Y659" s="50"/>
    </row>
    <row r="660" ht="11.25">
      <c r="Y660" s="50"/>
    </row>
    <row r="661" ht="11.25">
      <c r="Y661" s="50"/>
    </row>
    <row r="662" ht="11.25">
      <c r="Y662" s="50"/>
    </row>
    <row r="663" ht="11.25">
      <c r="Y663" s="50"/>
    </row>
    <row r="664" ht="11.25">
      <c r="Y664" s="50"/>
    </row>
    <row r="665" ht="11.25">
      <c r="Y665" s="50"/>
    </row>
    <row r="666" ht="11.25">
      <c r="Y666" s="50"/>
    </row>
    <row r="667" ht="11.25">
      <c r="Y667" s="50"/>
    </row>
    <row r="668" ht="11.25">
      <c r="Y668" s="50"/>
    </row>
    <row r="669" ht="11.25">
      <c r="Y669" s="50"/>
    </row>
    <row r="670" ht="11.25">
      <c r="Y670" s="50"/>
    </row>
    <row r="671" ht="11.25">
      <c r="Y671" s="50"/>
    </row>
    <row r="672" ht="11.25">
      <c r="Y672" s="50"/>
    </row>
    <row r="673" ht="11.25">
      <c r="Y673" s="50"/>
    </row>
    <row r="674" ht="11.25">
      <c r="Y674" s="50"/>
    </row>
    <row r="675" ht="11.25">
      <c r="Y675" s="50"/>
    </row>
    <row r="676" ht="11.25">
      <c r="Y676" s="50"/>
    </row>
    <row r="677" ht="11.25">
      <c r="Y677" s="50"/>
    </row>
    <row r="678" ht="11.25">
      <c r="Y678" s="50"/>
    </row>
  </sheetData>
  <sheetProtection/>
  <mergeCells count="18">
    <mergeCell ref="D21:T21"/>
    <mergeCell ref="D23:T23"/>
    <mergeCell ref="E11:T11"/>
    <mergeCell ref="E13:T13"/>
    <mergeCell ref="E15:T15"/>
    <mergeCell ref="E17:T17"/>
    <mergeCell ref="E22:T22"/>
    <mergeCell ref="C20:T20"/>
    <mergeCell ref="B26:D26"/>
    <mergeCell ref="B3:X3"/>
    <mergeCell ref="B5:U6"/>
    <mergeCell ref="V5:X5"/>
    <mergeCell ref="C9:T9"/>
    <mergeCell ref="D10:T10"/>
    <mergeCell ref="D12:T12"/>
    <mergeCell ref="D14:T14"/>
    <mergeCell ref="D16:T16"/>
    <mergeCell ref="E24:T2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npcadmin2011</cp:lastModifiedBy>
  <cp:lastPrinted>2012-01-06T04:55:36Z</cp:lastPrinted>
  <dcterms:created xsi:type="dcterms:W3CDTF">2003-04-16T07:37:01Z</dcterms:created>
  <dcterms:modified xsi:type="dcterms:W3CDTF">2013-07-05T05:38:44Z</dcterms:modified>
  <cp:category/>
  <cp:version/>
  <cp:contentType/>
  <cp:contentStatus/>
</cp:coreProperties>
</file>