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825" windowWidth="15075" windowHeight="11640" tabRatio="678" activeTab="0"/>
  </bookViews>
  <sheets>
    <sheet name="(中扉)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  <sheet name="9-13" sheetId="14" r:id="rId14"/>
    <sheet name="9-14" sheetId="15" r:id="rId15"/>
  </sheets>
  <definedNames>
    <definedName name="_xlnm.Print_Area" localSheetId="2">'9-2'!$A$1:$AG$87</definedName>
    <definedName name="_xlnm.Print_Area" localSheetId="3">'9-3'!$A$1:$AH$72</definedName>
    <definedName name="_xlnm.Print_Area" localSheetId="4">'9-4'!$A$1:$AG$71</definedName>
    <definedName name="_xlnm.Print_Area" localSheetId="5">'9-5'!$A$1:$AH$50</definedName>
    <definedName name="_xlnm.Print_Area" localSheetId="6">'9-6'!$A$1:$AG$80</definedName>
    <definedName name="_xlnm.Print_Area" localSheetId="7">'9-7'!$A$1:$Y$87</definedName>
    <definedName name="_xlnm.Print_Area" localSheetId="9">'9-9'!$A$1:$Y$71</definedName>
  </definedNames>
  <calcPr fullCalcOnLoad="1"/>
</workbook>
</file>

<file path=xl/sharedStrings.xml><?xml version="1.0" encoding="utf-8"?>
<sst xmlns="http://schemas.openxmlformats.org/spreadsheetml/2006/main" count="955" uniqueCount="382">
  <si>
    <t>９　財　　　　政</t>
  </si>
  <si>
    <t>(単位:金額千円)</t>
  </si>
  <si>
    <t>一般会計</t>
  </si>
  <si>
    <t>用地会計</t>
  </si>
  <si>
    <t>資料</t>
  </si>
  <si>
    <t>企画部財政課</t>
  </si>
  <si>
    <t>(各年度末現在)</t>
  </si>
  <si>
    <t>注</t>
  </si>
  <si>
    <t>：</t>
  </si>
  <si>
    <t>(2)</t>
  </si>
  <si>
    <t>公有財産は、行政財産、普通財産を合計した数値である。</t>
  </si>
  <si>
    <t>予算額</t>
  </si>
  <si>
    <t>構成比</t>
  </si>
  <si>
    <t>対前年度比増加率</t>
  </si>
  <si>
    <t>千円</t>
  </si>
  <si>
    <t>総額</t>
  </si>
  <si>
    <t>特別区税</t>
  </si>
  <si>
    <t>特別区民税</t>
  </si>
  <si>
    <t>軽自動車税</t>
  </si>
  <si>
    <t>特別区たばこ税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</si>
  <si>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</si>
  <si>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</si>
  <si>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</si>
  <si>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</si>
  <si>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</si>
  <si>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</si>
  <si>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</si>
  <si>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特別区交付金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</si>
  <si>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</si>
  <si>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</si>
  <si>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</si>
  <si>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</si>
  <si>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</si>
  <si>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</si>
  <si>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</si>
  <si>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</si>
  <si>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</si>
  <si>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</si>
  <si>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</si>
  <si>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</si>
  <si>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</si>
  <si>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</si>
  <si>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</si>
  <si>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</si>
  <si>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</si>
  <si>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</si>
  <si>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寄付金</t>
  </si>
  <si>
    <t>繰入金</t>
  </si>
  <si>
    <t>他会計繰入金</t>
  </si>
  <si>
    <t>基金繰入金</t>
  </si>
  <si>
    <t>繰越金</t>
  </si>
  <si>
    <t>諸収入</t>
  </si>
  <si>
    <t>延滞金加算金及び過料</t>
  </si>
  <si>
    <t>特別区預金利子</t>
  </si>
  <si>
    <t>貸付金元利収入</t>
  </si>
  <si>
    <t>受託事業収入</t>
  </si>
  <si>
    <t>雑入</t>
  </si>
  <si>
    <t>特別区債</t>
  </si>
  <si>
    <t>議会費</t>
  </si>
  <si>
    <t>総務費</t>
  </si>
  <si>
    <t>総務管理費</t>
  </si>
  <si>
    <t>選挙費</t>
  </si>
  <si>
    <t>統計調査費</t>
  </si>
  <si>
    <t>監査委員費</t>
  </si>
  <si>
    <t>区民費</t>
  </si>
  <si>
    <t>税務費</t>
  </si>
  <si>
    <t>国民年金費</t>
  </si>
  <si>
    <t>地域振興費</t>
  </si>
  <si>
    <t>商工生活経済費</t>
  </si>
  <si>
    <t>農業費</t>
  </si>
  <si>
    <t>保健福祉費</t>
  </si>
  <si>
    <t>生活保護費</t>
  </si>
  <si>
    <t>保健衛生費</t>
  </si>
  <si>
    <t>児童青少年費</t>
  </si>
  <si>
    <t>環境清掃費</t>
  </si>
  <si>
    <t>清掃リサイクル費</t>
  </si>
  <si>
    <t>都市整備費</t>
  </si>
  <si>
    <t>土木費</t>
  </si>
  <si>
    <t>土木管理費</t>
  </si>
  <si>
    <t>交通対策費</t>
  </si>
  <si>
    <t>道路橋梁費</t>
  </si>
  <si>
    <t>河川費</t>
  </si>
  <si>
    <t>緑化公園費</t>
  </si>
  <si>
    <t>教育費</t>
  </si>
  <si>
    <t>教育総務費</t>
  </si>
  <si>
    <t>小学校費</t>
  </si>
  <si>
    <t>中学校費</t>
  </si>
  <si>
    <t>幼稚園費</t>
  </si>
  <si>
    <t>生涯学習費</t>
  </si>
  <si>
    <t>スポーツ振興費</t>
  </si>
  <si>
    <t>公債費</t>
  </si>
  <si>
    <t>公債費</t>
  </si>
  <si>
    <t>諸支出金</t>
  </si>
  <si>
    <t>普通財産取得費</t>
  </si>
  <si>
    <t>用地会計繰出金</t>
  </si>
  <si>
    <t>財政積立金</t>
  </si>
  <si>
    <t>予備費</t>
  </si>
  <si>
    <t>国民健康保険事業会計</t>
  </si>
  <si>
    <t>国民健康保険料</t>
  </si>
  <si>
    <t>一部負担金</t>
  </si>
  <si>
    <t>国庫負担金</t>
  </si>
  <si>
    <t>療養給付費交付金</t>
  </si>
  <si>
    <t>共同事業交付金</t>
  </si>
  <si>
    <t>預金利子</t>
  </si>
  <si>
    <t>介護保険会計</t>
  </si>
  <si>
    <t>介護保険料</t>
  </si>
  <si>
    <t>支払基金交付金</t>
  </si>
  <si>
    <t>都支出金</t>
  </si>
  <si>
    <t>一般会計繰入金</t>
  </si>
  <si>
    <t>繰越金</t>
  </si>
  <si>
    <t>延滞金加算金及び過料</t>
  </si>
  <si>
    <t>前年度の予算額が０であった科目については、対前年度増加率の表示を＊印とした。</t>
  </si>
  <si>
    <t>老人医療会計</t>
  </si>
  <si>
    <t>支払基金交付金</t>
  </si>
  <si>
    <t>延滞金及び加算金</t>
  </si>
  <si>
    <t>公共駐車場会計</t>
  </si>
  <si>
    <t>繰越金</t>
  </si>
  <si>
    <t>学校給食会計</t>
  </si>
  <si>
    <t>給食費</t>
  </si>
  <si>
    <t>給食費</t>
  </si>
  <si>
    <t>保険給付費</t>
  </si>
  <si>
    <t>療養諸費</t>
  </si>
  <si>
    <t>高額療養費</t>
  </si>
  <si>
    <t>移送費</t>
  </si>
  <si>
    <t>出産育児諸費</t>
  </si>
  <si>
    <t>葬祭費</t>
  </si>
  <si>
    <t>結核・精神医療給付金</t>
  </si>
  <si>
    <t>老人保健拠出金</t>
  </si>
  <si>
    <t>介護納付金</t>
  </si>
  <si>
    <t>介護納付金</t>
  </si>
  <si>
    <t>共同事業拠出金</t>
  </si>
  <si>
    <t>共同事業拠出金</t>
  </si>
  <si>
    <t>保健事業費</t>
  </si>
  <si>
    <t>償還金及び還付金</t>
  </si>
  <si>
    <t>財政安定化基金拠出金</t>
  </si>
  <si>
    <t>基金積立金</t>
  </si>
  <si>
    <t>諸支出金</t>
  </si>
  <si>
    <t>償還金及び還付金</t>
  </si>
  <si>
    <t>医療諸費</t>
  </si>
  <si>
    <t>償還金及び還付金</t>
  </si>
  <si>
    <t>他会計繰出金</t>
  </si>
  <si>
    <t>公共駐車場事業費</t>
  </si>
  <si>
    <t>予備費</t>
  </si>
  <si>
    <t>予備費</t>
  </si>
  <si>
    <t>学校給食費</t>
  </si>
  <si>
    <t>調定額</t>
  </si>
  <si>
    <t>円</t>
  </si>
  <si>
    <t>年度</t>
  </si>
  <si>
    <t>予算現額</t>
  </si>
  <si>
    <t>調定額</t>
  </si>
  <si>
    <t>資料</t>
  </si>
  <si>
    <t>(各年度５月31日現在)</t>
  </si>
  <si>
    <t>勤務地</t>
  </si>
  <si>
    <t>事業所数</t>
  </si>
  <si>
    <t>納税者数</t>
  </si>
  <si>
    <t>１人当りの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</si>
  <si>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</si>
  <si>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</si>
  <si>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</si>
  <si>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</si>
  <si>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</si>
  <si>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</si>
  <si>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</si>
  <si>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</si>
  <si>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</si>
  <si>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</si>
  <si>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</si>
  <si>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</si>
  <si>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</si>
  <si>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</si>
  <si>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</si>
  <si>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</si>
  <si>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</si>
  <si>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</si>
  <si>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</si>
  <si>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</si>
  <si>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</si>
  <si>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</si>
  <si>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</si>
  <si>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</si>
  <si>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</si>
  <si>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都内市町村</t>
  </si>
  <si>
    <t>他府県</t>
  </si>
  <si>
    <t>現年課税分</t>
  </si>
  <si>
    <t>滞納繰越分</t>
  </si>
  <si>
    <t>万円以下の金額</t>
  </si>
  <si>
    <t>万 円 を</t>
  </si>
  <si>
    <t>超 え</t>
  </si>
  <si>
    <t>万 円 以 下</t>
  </si>
  <si>
    <t>万 円</t>
  </si>
  <si>
    <t>万円を超える金額</t>
  </si>
  <si>
    <t>※印の総所得は、分離課税分を除いた所得の総額である。</t>
  </si>
  <si>
    <t>税目</t>
  </si>
  <si>
    <t>調定額</t>
  </si>
  <si>
    <t>収入額</t>
  </si>
  <si>
    <t>都民税 (個人)</t>
  </si>
  <si>
    <t>　〃　　　(法人)</t>
  </si>
  <si>
    <t>事業税 (個人)</t>
  </si>
  <si>
    <t>不動産取得税</t>
  </si>
  <si>
    <t>特別地方消費税</t>
  </si>
  <si>
    <t>自動車税</t>
  </si>
  <si>
    <t>固定資産税 (土地・家屋)</t>
  </si>
  <si>
    <t>固定資産税( 償却資産 )</t>
  </si>
  <si>
    <t>特別土地保有税</t>
  </si>
  <si>
    <t>自動車取得税</t>
  </si>
  <si>
    <t>軽油引取税</t>
  </si>
  <si>
    <t>事業所税</t>
  </si>
  <si>
    <t>都市計画税</t>
  </si>
  <si>
    <t>数値は、練馬都税事務所扱いの都税に限る。</t>
  </si>
  <si>
    <t>練馬都税事務所</t>
  </si>
  <si>
    <t>徴収決定済額</t>
  </si>
  <si>
    <t>収納済額</t>
  </si>
  <si>
    <t>源泉所得税</t>
  </si>
  <si>
    <t>申告所得税</t>
  </si>
  <si>
    <t>法人税</t>
  </si>
  <si>
    <t>消費税および地方消費税</t>
  </si>
  <si>
    <t>石油・ガス税</t>
  </si>
  <si>
    <t>印紙収入</t>
  </si>
  <si>
    <t>その他</t>
  </si>
  <si>
    <t>練馬東税務署、練馬西税務署</t>
  </si>
  <si>
    <t>万円</t>
  </si>
  <si>
    <t>：</t>
  </si>
  <si>
    <t>：</t>
  </si>
  <si>
    <t>総額</t>
  </si>
  <si>
    <t>特別会計</t>
  </si>
  <si>
    <t>国民健康
保険事業
会　　 計</t>
  </si>
  <si>
    <t>介護保険
会　　 計</t>
  </si>
  <si>
    <t>老人医療
会　　 計</t>
  </si>
  <si>
    <t>公　　 共
駐 車 場
会　　 計</t>
  </si>
  <si>
    <t>学校給食
会　　 計</t>
  </si>
  <si>
    <t>公有財産</t>
  </si>
  <si>
    <t>土地</t>
  </si>
  <si>
    <t>建物</t>
  </si>
  <si>
    <t>面積</t>
  </si>
  <si>
    <t>価格</t>
  </si>
  <si>
    <t>延面積</t>
  </si>
  <si>
    <t>工作物</t>
  </si>
  <si>
    <t>有価証券</t>
  </si>
  <si>
    <t>物品</t>
  </si>
  <si>
    <t>債権</t>
  </si>
  <si>
    <t>基金</t>
  </si>
  <si>
    <t>出資による
権　　　  利</t>
  </si>
  <si>
    <t>科目</t>
  </si>
  <si>
    <t>歳入</t>
  </si>
  <si>
    <t>歳出</t>
  </si>
  <si>
    <t>平成</t>
  </si>
  <si>
    <t>年度</t>
  </si>
  <si>
    <t>税目</t>
  </si>
  <si>
    <t>収入額</t>
  </si>
  <si>
    <t>所得金額</t>
  </si>
  <si>
    <t>総所得</t>
  </si>
  <si>
    <t>分離課税</t>
  </si>
  <si>
    <t>(単位:金額円)</t>
  </si>
  <si>
    <t xml:space="preserve">千円 </t>
  </si>
  <si>
    <t>相続(寄与)税</t>
  </si>
  <si>
    <t>(単位：金額千円)</t>
  </si>
  <si>
    <t>計</t>
  </si>
  <si>
    <t>納税義務者数</t>
  </si>
  <si>
    <t>予算現額</t>
  </si>
  <si>
    <t>支出済額</t>
  </si>
  <si>
    <t>翌年度繰越額</t>
  </si>
  <si>
    <t>不用額</t>
  </si>
  <si>
    <t>執行率</t>
  </si>
  <si>
    <t>収入済額</t>
  </si>
  <si>
    <t>収入率</t>
  </si>
  <si>
    <t xml:space="preserve">％ </t>
  </si>
  <si>
    <t>　会　計　予　算　額　(当　初)</t>
  </si>
  <si>
    <t xml:space="preserve">円 </t>
  </si>
  <si>
    <t>63　予　算　額　(当　初)　の　推　移</t>
  </si>
  <si>
    <t>64　区　　有　　財　　産</t>
  </si>
  <si>
    <t>　別　会　計　決　算　額　(つ　づ　き)</t>
  </si>
  <si>
    <t>69　特　別　区　税　調　定　額　お　よ　び　収　入　額</t>
  </si>
  <si>
    <t>71　税 目 別 特 別 区 税 調 定 額 お よ び 収 入 額</t>
  </si>
  <si>
    <t>72　課　税　標　準　額　段　階　別　特　別　区　民　税　額</t>
  </si>
  <si>
    <r>
      <t>総所得に対する</t>
    </r>
    <r>
      <rPr>
        <sz val="9"/>
        <color indexed="9"/>
        <rFont val="ＭＳ 明朝"/>
        <family val="1"/>
      </rPr>
      <t>ああ</t>
    </r>
    <r>
      <rPr>
        <sz val="9"/>
        <rFont val="ＭＳ 明朝"/>
        <family val="1"/>
      </rPr>
      <t xml:space="preserve">
課税標準額の段階※</t>
    </r>
  </si>
  <si>
    <t>73　税 目 別 都 税 調 定 額 お よ び 収 入 額</t>
  </si>
  <si>
    <t>74　税 目 別 国 税 徴 収 決 定 済 額 お よ び 収 納 済 額</t>
  </si>
  <si>
    <t>区民部税務課</t>
  </si>
  <si>
    <t>(単位:金額千円)</t>
  </si>
  <si>
    <t>｢消費税および地方消費税｣の(　)内は、旧消費税(税率３％)分で内数である。</t>
  </si>
  <si>
    <t>入湯税</t>
  </si>
  <si>
    <t>現年課税分</t>
  </si>
  <si>
    <t>配当割交付金</t>
  </si>
  <si>
    <t>株式等譲渡所得割交付金</t>
  </si>
  <si>
    <t>都負担金</t>
  </si>
  <si>
    <t>所得譲与税</t>
  </si>
  <si>
    <t>収入額</t>
  </si>
  <si>
    <t>不納欠損額</t>
  </si>
  <si>
    <t>未収入額</t>
  </si>
  <si>
    <t>：</t>
  </si>
  <si>
    <t>調　定　額</t>
  </si>
  <si>
    <t>株式等譲渡所得割交付金</t>
  </si>
  <si>
    <t>株式等譲渡所得割交付金</t>
  </si>
  <si>
    <t xml:space="preserve">所 得 割 額
</t>
  </si>
  <si>
    <t>9-14　財　　　　　政</t>
  </si>
  <si>
    <t>財　　　　　政　9- 1</t>
  </si>
  <si>
    <t>9- 2　財　　　　　政</t>
  </si>
  <si>
    <t>財　　　　　政　9- 3</t>
  </si>
  <si>
    <t>9- 4　財　　　　　政</t>
  </si>
  <si>
    <t>9- 6　財　　　　　政</t>
  </si>
  <si>
    <t>財　　　　　政　9- 7</t>
  </si>
  <si>
    <t>9- 8　財　　　　　政</t>
  </si>
  <si>
    <t>財　　　　　政　9- 9</t>
  </si>
  <si>
    <t>9-10　財　　　　　政</t>
  </si>
  <si>
    <t>財　　　　　政　9-11</t>
  </si>
  <si>
    <t>9-12　財　　　　　政</t>
  </si>
  <si>
    <t>財　　　　　政　9-13</t>
  </si>
  <si>
    <t>㎡</t>
  </si>
  <si>
    <t>平　成</t>
  </si>
  <si>
    <t>年　度</t>
  </si>
  <si>
    <t>公有財産</t>
  </si>
  <si>
    <t>(1)</t>
  </si>
  <si>
    <t>：</t>
  </si>
  <si>
    <t>平成17年度</t>
  </si>
  <si>
    <t>70　区内給与所得者の勤務地別事業所数、納税者数および特別区民税・都民税調定額</t>
  </si>
  <si>
    <t>平成18年度</t>
  </si>
  <si>
    <t>(Ａ＋Ｂ)</t>
  </si>
  <si>
    <t>　(Ａ)　※</t>
  </si>
  <si>
    <t>所得(Ｂ)</t>
  </si>
  <si>
    <t>環境政策費</t>
  </si>
  <si>
    <t>河川費</t>
  </si>
  <si>
    <t>保険事業勘定</t>
  </si>
  <si>
    <t>サービス事業勘定</t>
  </si>
  <si>
    <t>サービス収入</t>
  </si>
  <si>
    <t>介護給付費収入</t>
  </si>
  <si>
    <t>地域支援事業費</t>
  </si>
  <si>
    <t>地域支援事業費</t>
  </si>
  <si>
    <t>サービス事業費</t>
  </si>
  <si>
    <t>他会計繰出金</t>
  </si>
  <si>
    <t>産業地域振興費</t>
  </si>
  <si>
    <t>65　平　成　19　年　度　一　般　</t>
  </si>
  <si>
    <t>66　平　成　19　年　度　特　別　</t>
  </si>
  <si>
    <t>67　平 成 18 年 度 一 般 会 計 決 算 額</t>
  </si>
  <si>
    <t>66　平 成 19 年 度 特 別 会 計 予 算 額 (当 初) (つ づ き)</t>
  </si>
  <si>
    <t>67　平 成 18 年 度 一 般 会 計 決 算 額 (つ づ き)</t>
  </si>
  <si>
    <t>68　平 成 18 年 度 特 別 会 計 決 算 額</t>
  </si>
  <si>
    <t>68　平　成　18　年　度　特　</t>
  </si>
  <si>
    <t>13</t>
  </si>
  <si>
    <t>14</t>
  </si>
  <si>
    <t>15</t>
  </si>
  <si>
    <t>16</t>
  </si>
  <si>
    <t>17</t>
  </si>
  <si>
    <t>18</t>
  </si>
  <si>
    <t>平成19年度</t>
  </si>
  <si>
    <t>　平　成　18　年　度</t>
  </si>
  <si>
    <t>　平　成　18　年　度　</t>
  </si>
  <si>
    <t>（平成19年７月１日現在）</t>
  </si>
  <si>
    <t>－</t>
  </si>
  <si>
    <t>10</t>
  </si>
  <si>
    <t>10</t>
  </si>
  <si>
    <t>100</t>
  </si>
  <si>
    <t>〃</t>
  </si>
  <si>
    <t>総務部経理用地課、会計管理室</t>
  </si>
  <si>
    <t>（ 旧 消 費 税　・　内数 ）</t>
  </si>
  <si>
    <t>保険給付費収入</t>
  </si>
  <si>
    <t>財　　　　政　9- 5</t>
  </si>
  <si>
    <t>－</t>
  </si>
  <si>
    <t>－</t>
  </si>
  <si>
    <t>：</t>
  </si>
  <si>
    <t>対前年度比増加率</t>
  </si>
  <si>
    <t>：</t>
  </si>
  <si>
    <t>　会　計　予　算　額　(当　初)</t>
  </si>
  <si>
    <t>：</t>
  </si>
  <si>
    <t>会計管理室</t>
  </si>
  <si>
    <t xml:space="preserve">％ </t>
  </si>
  <si>
    <t>：</t>
  </si>
  <si>
    <t xml:space="preserve">％ </t>
  </si>
  <si>
    <t>地域振興費</t>
  </si>
  <si>
    <t xml:space="preserve">円 </t>
  </si>
  <si>
    <t>他会計繰出金</t>
  </si>
  <si>
    <t>＊</t>
  </si>
  <si>
    <t xml:space="preserve">△ 100   </t>
  </si>
  <si>
    <r>
      <t xml:space="preserve">         100</t>
    </r>
    <r>
      <rPr>
        <sz val="9"/>
        <color indexed="9"/>
        <rFont val="ＭＳ ゴシック"/>
        <family val="3"/>
      </rPr>
      <t>.00</t>
    </r>
  </si>
  <si>
    <r>
      <t>100</t>
    </r>
    <r>
      <rPr>
        <sz val="9"/>
        <color indexed="9"/>
        <rFont val="ＭＳ ゴシック"/>
        <family val="3"/>
      </rPr>
      <t>.00</t>
    </r>
  </si>
  <si>
    <r>
      <t>100</t>
    </r>
    <r>
      <rPr>
        <sz val="9"/>
        <color indexed="9"/>
        <rFont val="ＭＳ 明朝"/>
        <family val="1"/>
      </rPr>
      <t>.00</t>
    </r>
  </si>
  <si>
    <r>
      <t>499</t>
    </r>
    <r>
      <rPr>
        <sz val="9"/>
        <color indexed="9"/>
        <rFont val="ＭＳ 明朝"/>
        <family val="1"/>
      </rPr>
      <t>.00</t>
    </r>
  </si>
  <si>
    <r>
      <t>1065</t>
    </r>
    <r>
      <rPr>
        <sz val="9"/>
        <color indexed="9"/>
        <rFont val="ＭＳ 明朝"/>
        <family val="1"/>
      </rPr>
      <t>.00</t>
    </r>
  </si>
  <si>
    <r>
      <t>6697</t>
    </r>
    <r>
      <rPr>
        <sz val="9"/>
        <color indexed="9"/>
        <rFont val="ＭＳ 明朝"/>
        <family val="1"/>
      </rPr>
      <t>.00</t>
    </r>
  </si>
  <si>
    <r>
      <t>1690</t>
    </r>
    <r>
      <rPr>
        <sz val="9"/>
        <color indexed="9"/>
        <rFont val="ＭＳ 明朝"/>
        <family val="1"/>
      </rPr>
      <t>.00</t>
    </r>
  </si>
  <si>
    <r>
      <t>100</t>
    </r>
    <r>
      <rPr>
        <sz val="9"/>
        <color indexed="9"/>
        <rFont val="ＭＳ 明朝"/>
        <family val="1"/>
      </rPr>
      <t>.00</t>
    </r>
  </si>
  <si>
    <t>立木</t>
  </si>
  <si>
    <t>土地、建物、立木、工作物の価格は、推定金額である。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</si>
</sst>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.0;&quot;△ &quot;#,##0.0"/>
    <numFmt numFmtId="180" formatCode="##0.0;&quot;△ &quot;??0.0"/>
    <numFmt numFmtId="181" formatCode="#,##0\ ;&quot;△&quot;#,##0\ ;&quot;－ &quot;"/>
    <numFmt numFmtId="182" formatCode="#.0\ ;&quot;△&quot;#.0\ ;&quot;－ &quot;"/>
    <numFmt numFmtId="183" formatCode="0.0\ ;&quot;△&quot;0.0\ ;&quot;－ &quot;"/>
    <numFmt numFmtId="184" formatCode="##0.0\ ;&quot;△ &quot;??0.0\ "/>
    <numFmt numFmtId="185" formatCode="#,##0.0\ ;&quot;△&quot;#,##0.0\ ;&quot;－ &quot;"/>
    <numFmt numFmtId="186" formatCode="#,##0.00\ ;&quot;△&quot;#,##0.00\ ;&quot;－ &quot;"/>
    <numFmt numFmtId="187" formatCode="#,##0.000\ ;&quot;△&quot;#,##0.000\ ;&quot;－ &quot;"/>
    <numFmt numFmtId="188" formatCode="0.0%"/>
    <numFmt numFmtId="189" formatCode="0.0_ "/>
    <numFmt numFmtId="190" formatCode="0_);[Red]\(0\)"/>
    <numFmt numFmtId="191" formatCode="##.00\ ;&quot;△ &quot;##.00\ ;&quot;－ &quot;"/>
    <numFmt numFmtId="192" formatCode="##.0\ ;&quot;△ &quot;##.0\ ;&quot;－ &quot;"/>
    <numFmt numFmtId="193" formatCode="0.0\ ;&quot;△&quot;0.0\ ;&quot;0.0 &quot;"/>
    <numFmt numFmtId="194" formatCode="##\ \ \ ;&quot;△ &quot;##.0\ ;&quot;－ &quot;"/>
    <numFmt numFmtId="195" formatCode="##.#0\ ;&quot;△&quot;##.#0\ ;&quot;－ &quot;"/>
    <numFmt numFmtId="196" formatCode="###\ ###\ ##0;&quot;△&quot;###\ ##0"/>
    <numFmt numFmtId="197" formatCode="_ * #\ ##0_ ;[Red]_ * &quot;△&quot;#\ ##0_ ;_ * &quot;-&quot;_ ;_ @_ "/>
    <numFmt numFmtId="198" formatCode="#,##0_);[Red]\(#,##0\)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9"/>
      <color indexed="8"/>
      <name val="ＭＳ 明朝"/>
      <family val="1"/>
    </font>
    <font>
      <sz val="9"/>
      <name val="ＭＳ Ｐ明朝"/>
      <family val="1"/>
    </font>
    <font>
      <u val="single"/>
      <sz val="9"/>
      <color indexed="8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9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</cellStyleXfs>
  <cellXfs count="3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179" fontId="4" fillId="0" borderId="0" xfId="17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7" fontId="4" fillId="0" borderId="0" xfId="17" applyNumberFormat="1" applyFont="1" applyBorder="1" applyAlignment="1">
      <alignment horizontal="right" vertical="center"/>
    </xf>
    <xf numFmtId="179" fontId="5" fillId="0" borderId="0" xfId="17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9" fontId="4" fillId="0" borderId="1" xfId="17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181" fontId="4" fillId="0" borderId="0" xfId="17" applyNumberFormat="1" applyFont="1" applyBorder="1" applyAlignment="1">
      <alignment horizontal="right" vertical="center"/>
    </xf>
    <xf numFmtId="181" fontId="4" fillId="0" borderId="0" xfId="17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4" fontId="4" fillId="0" borderId="0" xfId="17" applyNumberFormat="1" applyFont="1" applyBorder="1" applyAlignment="1">
      <alignment horizontal="right" vertical="center"/>
    </xf>
    <xf numFmtId="181" fontId="4" fillId="0" borderId="0" xfId="17" applyNumberFormat="1" applyFont="1" applyBorder="1" applyAlignment="1">
      <alignment vertical="center"/>
    </xf>
    <xf numFmtId="41" fontId="4" fillId="0" borderId="3" xfId="17" applyNumberFormat="1" applyFont="1" applyBorder="1" applyAlignment="1">
      <alignment horizontal="center" vertical="center"/>
    </xf>
    <xf numFmtId="41" fontId="4" fillId="0" borderId="0" xfId="17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81" fontId="4" fillId="0" borderId="3" xfId="17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7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0" xfId="21" applyFont="1" applyAlignment="1">
      <alignment vertical="center"/>
      <protection/>
    </xf>
    <xf numFmtId="0" fontId="4" fillId="0" borderId="0" xfId="21" applyNumberFormat="1" applyFont="1" applyAlignment="1">
      <alignment horizontal="right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179" fontId="5" fillId="0" borderId="0" xfId="21" applyNumberFormat="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179" fontId="4" fillId="0" borderId="0" xfId="21" applyNumberFormat="1" applyFont="1" applyBorder="1" applyAlignment="1">
      <alignment vertical="center"/>
      <protection/>
    </xf>
    <xf numFmtId="179" fontId="4" fillId="0" borderId="0" xfId="21" applyNumberFormat="1" applyFont="1" applyBorder="1" applyAlignment="1">
      <alignment horizontal="center" vertical="center"/>
      <protection/>
    </xf>
    <xf numFmtId="0" fontId="4" fillId="0" borderId="0" xfId="21" applyNumberFormat="1" applyFont="1" applyAlignment="1">
      <alignment vertical="center"/>
      <protection/>
    </xf>
    <xf numFmtId="181" fontId="5" fillId="0" borderId="0" xfId="17" applyNumberFormat="1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179" fontId="5" fillId="0" borderId="0" xfId="21" applyNumberFormat="1" applyFont="1" applyBorder="1" applyAlignment="1">
      <alignment horizontal="right" vertical="center"/>
      <protection/>
    </xf>
    <xf numFmtId="179" fontId="4" fillId="0" borderId="0" xfId="21" applyNumberFormat="1" applyFont="1" applyBorder="1" applyAlignment="1">
      <alignment horizontal="right" vertical="center"/>
      <protection/>
    </xf>
    <xf numFmtId="0" fontId="4" fillId="0" borderId="14" xfId="0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4" fillId="0" borderId="3" xfId="17" applyFont="1" applyBorder="1" applyAlignment="1">
      <alignment horizontal="right" vertical="center"/>
    </xf>
    <xf numFmtId="184" fontId="4" fillId="0" borderId="1" xfId="17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177" fontId="5" fillId="0" borderId="0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181" fontId="5" fillId="0" borderId="0" xfId="17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81" fontId="4" fillId="0" borderId="1" xfId="17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41" fontId="5" fillId="0" borderId="0" xfId="17" applyNumberFormat="1" applyFont="1" applyFill="1" applyBorder="1" applyAlignment="1">
      <alignment horizontal="center" vertical="center"/>
    </xf>
    <xf numFmtId="41" fontId="5" fillId="0" borderId="3" xfId="17" applyNumberFormat="1" applyFont="1" applyBorder="1" applyAlignment="1">
      <alignment horizontal="center" vertical="center"/>
    </xf>
    <xf numFmtId="41" fontId="5" fillId="0" borderId="0" xfId="17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81" fontId="11" fillId="0" borderId="0" xfId="17" applyNumberFormat="1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3" fontId="10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38" fontId="16" fillId="2" borderId="0" xfId="17" applyFont="1" applyFill="1" applyBorder="1" applyAlignment="1">
      <alignment horizontal="right" vertical="center"/>
    </xf>
    <xf numFmtId="38" fontId="17" fillId="0" borderId="0" xfId="17" applyFont="1" applyBorder="1" applyAlignment="1">
      <alignment vertical="center"/>
    </xf>
    <xf numFmtId="38" fontId="17" fillId="3" borderId="0" xfId="17" applyFont="1" applyFill="1" applyBorder="1" applyAlignment="1">
      <alignment horizontal="right" vertical="center"/>
    </xf>
    <xf numFmtId="38" fontId="17" fillId="0" borderId="0" xfId="17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181" fontId="16" fillId="2" borderId="0" xfId="17" applyNumberFormat="1" applyFont="1" applyFill="1" applyBorder="1" applyAlignment="1">
      <alignment horizontal="right" vertical="center"/>
    </xf>
    <xf numFmtId="181" fontId="17" fillId="3" borderId="0" xfId="17" applyNumberFormat="1" applyFont="1" applyFill="1" applyBorder="1" applyAlignment="1">
      <alignment horizontal="right" vertical="center"/>
    </xf>
    <xf numFmtId="181" fontId="17" fillId="0" borderId="0" xfId="17" applyNumberFormat="1" applyFont="1" applyBorder="1" applyAlignment="1">
      <alignment horizontal="right" vertical="center"/>
    </xf>
    <xf numFmtId="181" fontId="16" fillId="4" borderId="0" xfId="17" applyNumberFormat="1" applyFont="1" applyFill="1" applyBorder="1" applyAlignment="1">
      <alignment horizontal="right" vertical="center"/>
    </xf>
    <xf numFmtId="181" fontId="17" fillId="4" borderId="0" xfId="17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181" fontId="16" fillId="2" borderId="0" xfId="0" applyNumberFormat="1" applyFont="1" applyFill="1" applyBorder="1" applyAlignment="1">
      <alignment vertical="center"/>
    </xf>
    <xf numFmtId="181" fontId="17" fillId="3" borderId="0" xfId="0" applyNumberFormat="1" applyFont="1" applyFill="1" applyBorder="1" applyAlignment="1">
      <alignment vertical="center"/>
    </xf>
    <xf numFmtId="181" fontId="17" fillId="0" borderId="0" xfId="0" applyNumberFormat="1" applyFont="1" applyBorder="1" applyAlignment="1">
      <alignment vertical="center"/>
    </xf>
    <xf numFmtId="181" fontId="17" fillId="0" borderId="0" xfId="0" applyNumberFormat="1" applyFont="1" applyBorder="1" applyAlignment="1">
      <alignment horizontal="center" vertical="center"/>
    </xf>
    <xf numFmtId="181" fontId="17" fillId="4" borderId="0" xfId="0" applyNumberFormat="1" applyFont="1" applyFill="1" applyBorder="1" applyAlignment="1">
      <alignment vertical="center"/>
    </xf>
    <xf numFmtId="181" fontId="16" fillId="0" borderId="0" xfId="0" applyNumberFormat="1" applyFont="1" applyBorder="1" applyAlignment="1">
      <alignment vertical="center"/>
    </xf>
    <xf numFmtId="0" fontId="4" fillId="0" borderId="0" xfId="21" applyFont="1" applyFill="1" applyBorder="1" applyAlignment="1">
      <alignment horizontal="distributed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181" fontId="4" fillId="0" borderId="0" xfId="21" applyNumberFormat="1" applyFont="1" applyFill="1" applyBorder="1" applyAlignment="1">
      <alignment horizontal="right" vertical="center"/>
      <protection/>
    </xf>
    <xf numFmtId="192" fontId="4" fillId="0" borderId="0" xfId="21" applyNumberFormat="1" applyFont="1" applyFill="1" applyBorder="1" applyAlignment="1">
      <alignment horizontal="right" vertical="center"/>
      <protection/>
    </xf>
    <xf numFmtId="18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81" fontId="5" fillId="0" borderId="0" xfId="17" applyNumberFormat="1" applyFont="1" applyFill="1" applyBorder="1" applyAlignment="1">
      <alignment vertical="center"/>
    </xf>
    <xf numFmtId="181" fontId="5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0" xfId="17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184" fontId="4" fillId="0" borderId="0" xfId="17" applyNumberFormat="1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9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38" fontId="4" fillId="0" borderId="1" xfId="17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vertical="center"/>
    </xf>
    <xf numFmtId="181" fontId="5" fillId="0" borderId="3" xfId="17" applyNumberFormat="1" applyFont="1" applyFill="1" applyBorder="1" applyAlignment="1">
      <alignment horizontal="right" vertical="center"/>
    </xf>
    <xf numFmtId="184" fontId="5" fillId="0" borderId="0" xfId="17" applyNumberFormat="1" applyFont="1" applyFill="1" applyBorder="1" applyAlignment="1">
      <alignment horizontal="right" vertical="center"/>
    </xf>
    <xf numFmtId="179" fontId="5" fillId="0" borderId="0" xfId="17" applyNumberFormat="1" applyFont="1" applyFill="1" applyBorder="1" applyAlignment="1">
      <alignment horizontal="right" vertical="center"/>
    </xf>
    <xf numFmtId="181" fontId="4" fillId="0" borderId="3" xfId="17" applyNumberFormat="1" applyFont="1" applyFill="1" applyBorder="1" applyAlignment="1">
      <alignment horizontal="right" vertical="center"/>
    </xf>
    <xf numFmtId="179" fontId="4" fillId="0" borderId="0" xfId="17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49" fontId="4" fillId="0" borderId="0" xfId="17" applyNumberFormat="1" applyFont="1" applyFill="1" applyBorder="1" applyAlignment="1">
      <alignment horizontal="right" vertical="center"/>
    </xf>
    <xf numFmtId="183" fontId="4" fillId="0" borderId="0" xfId="17" applyNumberFormat="1" applyFont="1" applyFill="1" applyBorder="1" applyAlignment="1">
      <alignment horizontal="right" vertical="center"/>
    </xf>
    <xf numFmtId="49" fontId="5" fillId="0" borderId="0" xfId="17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3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1" fillId="0" borderId="0" xfId="2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distributed" vertical="center"/>
      <protection/>
    </xf>
    <xf numFmtId="0" fontId="4" fillId="0" borderId="14" xfId="21" applyFont="1" applyFill="1" applyBorder="1" applyAlignment="1">
      <alignment horizontal="distributed" vertical="center"/>
      <protection/>
    </xf>
    <xf numFmtId="0" fontId="4" fillId="0" borderId="13" xfId="21" applyFont="1" applyFill="1" applyBorder="1" applyAlignment="1">
      <alignment horizontal="distributed" vertical="center"/>
      <protection/>
    </xf>
    <xf numFmtId="0" fontId="4" fillId="0" borderId="1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181" fontId="5" fillId="0" borderId="0" xfId="17" applyNumberFormat="1" applyFont="1" applyFill="1" applyBorder="1" applyAlignment="1">
      <alignment horizontal="right" vertical="center"/>
    </xf>
    <xf numFmtId="192" fontId="5" fillId="0" borderId="0" xfId="17" applyNumberFormat="1" applyFont="1" applyFill="1" applyBorder="1" applyAlignment="1">
      <alignment horizontal="right" vertical="center"/>
    </xf>
    <xf numFmtId="181" fontId="4" fillId="0" borderId="0" xfId="21" applyNumberFormat="1" applyFont="1" applyFill="1" applyBorder="1" applyAlignment="1">
      <alignment vertical="center"/>
      <protection/>
    </xf>
    <xf numFmtId="184" fontId="4" fillId="0" borderId="0" xfId="21" applyNumberFormat="1" applyFont="1" applyFill="1" applyBorder="1" applyAlignment="1">
      <alignment horizontal="right" vertical="center"/>
      <protection/>
    </xf>
    <xf numFmtId="181" fontId="4" fillId="0" borderId="0" xfId="17" applyNumberFormat="1" applyFont="1" applyFill="1" applyBorder="1" applyAlignment="1">
      <alignment horizontal="right" vertical="center"/>
    </xf>
    <xf numFmtId="192" fontId="4" fillId="0" borderId="0" xfId="17" applyNumberFormat="1" applyFont="1" applyFill="1" applyBorder="1" applyAlignment="1">
      <alignment horizontal="right" vertical="center"/>
    </xf>
    <xf numFmtId="181" fontId="4" fillId="0" borderId="0" xfId="17" applyNumberFormat="1" applyFont="1" applyFill="1" applyAlignment="1">
      <alignment horizontal="right" vertical="center"/>
    </xf>
    <xf numFmtId="188" fontId="4" fillId="0" borderId="0" xfId="17" applyNumberFormat="1" applyFont="1" applyFill="1" applyBorder="1" applyAlignment="1">
      <alignment horizontal="right" vertical="center"/>
    </xf>
    <xf numFmtId="194" fontId="4" fillId="0" borderId="0" xfId="17" applyNumberFormat="1" applyFont="1" applyFill="1" applyBorder="1" applyAlignment="1">
      <alignment horizontal="right" vertical="center"/>
    </xf>
    <xf numFmtId="0" fontId="4" fillId="0" borderId="15" xfId="21" applyFont="1" applyFill="1" applyBorder="1" applyAlignment="1">
      <alignment vertical="center"/>
      <protection/>
    </xf>
    <xf numFmtId="179" fontId="4" fillId="0" borderId="1" xfId="21" applyNumberFormat="1" applyFont="1" applyFill="1" applyBorder="1" applyAlignment="1">
      <alignment vertical="center"/>
      <protection/>
    </xf>
    <xf numFmtId="179" fontId="4" fillId="0" borderId="0" xfId="21" applyNumberFormat="1" applyFont="1" applyFill="1" applyBorder="1" applyAlignme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left"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81" fontId="5" fillId="0" borderId="0" xfId="21" applyNumberFormat="1" applyFont="1" applyFill="1" applyBorder="1" applyAlignment="1">
      <alignment horizontal="right" vertical="center"/>
      <protection/>
    </xf>
    <xf numFmtId="192" fontId="5" fillId="0" borderId="0" xfId="21" applyNumberFormat="1" applyFont="1" applyFill="1" applyBorder="1" applyAlignment="1">
      <alignment horizontal="right" vertical="center"/>
      <protection/>
    </xf>
    <xf numFmtId="194" fontId="4" fillId="0" borderId="0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181" fontId="4" fillId="0" borderId="1" xfId="17" applyNumberFormat="1" applyFont="1" applyFill="1" applyBorder="1" applyAlignment="1">
      <alignment horizontal="right" vertical="center"/>
    </xf>
    <xf numFmtId="192" fontId="4" fillId="0" borderId="1" xfId="17" applyNumberFormat="1" applyFont="1" applyFill="1" applyBorder="1" applyAlignment="1">
      <alignment horizontal="right" vertical="center"/>
    </xf>
    <xf numFmtId="194" fontId="5" fillId="0" borderId="0" xfId="17" applyNumberFormat="1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179" fontId="4" fillId="0" borderId="1" xfId="17" applyNumberFormat="1" applyFont="1" applyFill="1" applyBorder="1" applyAlignment="1">
      <alignment horizontal="right" vertical="center"/>
    </xf>
    <xf numFmtId="181" fontId="5" fillId="0" borderId="0" xfId="21" applyNumberFormat="1" applyFont="1" applyFill="1" applyBorder="1" applyAlignment="1">
      <alignment vertical="center"/>
      <protection/>
    </xf>
    <xf numFmtId="49" fontId="4" fillId="0" borderId="0" xfId="21" applyNumberFormat="1" applyFont="1" applyFill="1" applyBorder="1" applyAlignment="1">
      <alignment horizontal="right" vertical="center"/>
      <protection/>
    </xf>
    <xf numFmtId="181" fontId="5" fillId="0" borderId="0" xfId="17" applyNumberFormat="1" applyFont="1" applyFill="1" applyAlignment="1">
      <alignment horizontal="right" vertical="center"/>
    </xf>
    <xf numFmtId="188" fontId="4" fillId="0" borderId="0" xfId="21" applyNumberFormat="1" applyFont="1" applyFill="1" applyBorder="1" applyAlignment="1">
      <alignment horizontal="right" vertical="center"/>
      <protection/>
    </xf>
    <xf numFmtId="194" fontId="5" fillId="0" borderId="0" xfId="21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vertical="center" wrapText="1"/>
    </xf>
    <xf numFmtId="0" fontId="4" fillId="0" borderId="0" xfId="21" applyFont="1" applyBorder="1" applyAlignment="1">
      <alignment vertical="top"/>
      <protection/>
    </xf>
    <xf numFmtId="0" fontId="4" fillId="0" borderId="0" xfId="21" applyFont="1" applyBorder="1" applyAlignment="1">
      <alignment vertical="top" wrapText="1"/>
      <protection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81" fontId="4" fillId="0" borderId="0" xfId="17" applyNumberFormat="1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81" fontId="5" fillId="0" borderId="3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3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  <xf numFmtId="181" fontId="5" fillId="0" borderId="0" xfId="17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4" fillId="0" borderId="0" xfId="17" applyNumberFormat="1" applyFont="1" applyFill="1" applyBorder="1" applyAlignment="1">
      <alignment horizontal="center" vertical="center"/>
    </xf>
    <xf numFmtId="41" fontId="4" fillId="0" borderId="3" xfId="17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5" fillId="0" borderId="3" xfId="17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3" xfId="17" applyNumberFormat="1" applyFont="1" applyBorder="1" applyAlignment="1">
      <alignment horizontal="center" vertical="center"/>
    </xf>
    <xf numFmtId="41" fontId="4" fillId="0" borderId="0" xfId="17" applyNumberFormat="1" applyFont="1" applyBorder="1" applyAlignment="1">
      <alignment horizontal="center" vertical="center"/>
    </xf>
    <xf numFmtId="181" fontId="4" fillId="0" borderId="0" xfId="17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1" fontId="5" fillId="0" borderId="0" xfId="17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9" fillId="0" borderId="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distributed" vertical="center"/>
      <protection/>
    </xf>
    <xf numFmtId="0" fontId="4" fillId="0" borderId="20" xfId="21" applyFont="1" applyFill="1" applyBorder="1" applyAlignment="1">
      <alignment horizontal="distributed" vertical="center"/>
      <protection/>
    </xf>
    <xf numFmtId="0" fontId="4" fillId="0" borderId="17" xfId="21" applyFont="1" applyFill="1" applyBorder="1" applyAlignment="1">
      <alignment horizontal="distributed" vertical="center"/>
      <protection/>
    </xf>
    <xf numFmtId="0" fontId="4" fillId="0" borderId="14" xfId="21" applyFont="1" applyFill="1" applyBorder="1" applyAlignment="1">
      <alignment horizontal="distributed" vertical="center"/>
      <protection/>
    </xf>
    <xf numFmtId="0" fontId="4" fillId="0" borderId="18" xfId="21" applyFont="1" applyFill="1" applyBorder="1" applyAlignment="1">
      <alignment horizontal="distributed" vertical="center"/>
      <protection/>
    </xf>
    <xf numFmtId="0" fontId="5" fillId="0" borderId="0" xfId="21" applyFont="1" applyFill="1" applyBorder="1" applyAlignment="1">
      <alignment horizontal="distributed" vertical="center"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10" fillId="0" borderId="0" xfId="21" applyFont="1" applyFill="1" applyBorder="1" applyAlignment="1">
      <alignment horizontal="distributed"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181" fontId="5" fillId="0" borderId="0" xfId="17" applyNumberFormat="1" applyFont="1" applyFill="1" applyBorder="1" applyAlignment="1">
      <alignment horizontal="right" vertical="center"/>
    </xf>
    <xf numFmtId="181" fontId="11" fillId="0" borderId="0" xfId="17" applyNumberFormat="1" applyFont="1" applyBorder="1" applyAlignment="1">
      <alignment vertical="center"/>
    </xf>
    <xf numFmtId="181" fontId="5" fillId="0" borderId="0" xfId="17" applyNumberFormat="1" applyFont="1" applyBorder="1" applyAlignment="1">
      <alignment vertical="center"/>
    </xf>
    <xf numFmtId="0" fontId="11" fillId="0" borderId="11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181" fontId="4" fillId="0" borderId="0" xfId="17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1" fontId="11" fillId="0" borderId="0" xfId="17" applyNumberFormat="1" applyFont="1" applyBorder="1" applyAlignment="1">
      <alignment horizontal="right" vertical="center"/>
    </xf>
    <xf numFmtId="49" fontId="11" fillId="0" borderId="23" xfId="0" applyNumberFormat="1" applyFont="1" applyBorder="1" applyAlignment="1">
      <alignment horizontal="distributed" vertical="center"/>
    </xf>
    <xf numFmtId="49" fontId="11" fillId="0" borderId="19" xfId="0" applyNumberFormat="1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23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181" fontId="4" fillId="0" borderId="3" xfId="17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81" fontId="4" fillId="0" borderId="0" xfId="17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81" fontId="5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81" fontId="5" fillId="0" borderId="0" xfId="17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収入役室照会分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62</xdr:row>
      <xdr:rowOff>0</xdr:rowOff>
    </xdr:from>
    <xdr:to>
      <xdr:col>15</xdr:col>
      <xdr:colOff>66675</xdr:colOff>
      <xdr:row>64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781175" y="10439400"/>
          <a:ext cx="142875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04950" y="0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="140" zoomScaleNormal="140" workbookViewId="0" topLeftCell="L7">
      <selection activeCell="Z23" sqref="Z23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292" t="s">
        <v>0</v>
      </c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</row>
    <row r="10" spans="3:61" ht="15.75" customHeight="1"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</row>
    <row r="11" spans="3:61" ht="15.75" customHeight="1"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</row>
    <row r="12" spans="3:61" ht="15.75" customHeight="1"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Y77"/>
  <sheetViews>
    <sheetView view="pageBreakPreview" zoomScale="60" workbookViewId="0" topLeftCell="A1">
      <selection activeCell="V73" sqref="V73"/>
    </sheetView>
  </sheetViews>
  <sheetFormatPr defaultColWidth="9.00390625" defaultRowHeight="13.5"/>
  <cols>
    <col min="1" max="20" width="1.625" style="70" customWidth="1"/>
    <col min="21" max="24" width="16.875" style="70" customWidth="1"/>
    <col min="25" max="25" width="1.625" style="70" customWidth="1"/>
    <col min="26" max="16384" width="9.00390625" style="70" customWidth="1"/>
  </cols>
  <sheetData>
    <row r="1" spans="24:25" ht="10.5" customHeight="1">
      <c r="X1" s="81"/>
      <c r="Y1" s="97" t="s">
        <v>302</v>
      </c>
    </row>
    <row r="2" ht="10.5" customHeight="1"/>
    <row r="3" spans="2:25" s="73" customFormat="1" ht="18" customHeight="1">
      <c r="B3" s="318" t="s">
        <v>335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68"/>
    </row>
    <row r="4" spans="2:25" ht="12.7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74"/>
    </row>
    <row r="5" spans="2:25" ht="18" customHeight="1">
      <c r="B5" s="319" t="s">
        <v>242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19" t="s">
        <v>243</v>
      </c>
      <c r="V5" s="320"/>
      <c r="W5" s="320"/>
      <c r="X5" s="323"/>
      <c r="Y5" s="74"/>
    </row>
    <row r="6" spans="2:25" ht="18" customHeight="1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206" t="s">
        <v>258</v>
      </c>
      <c r="V6" s="207" t="s">
        <v>145</v>
      </c>
      <c r="W6" s="207" t="s">
        <v>263</v>
      </c>
      <c r="X6" s="208" t="s">
        <v>264</v>
      </c>
      <c r="Y6" s="67"/>
    </row>
    <row r="7" spans="2:25" ht="14.25" customHeight="1">
      <c r="B7" s="20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209"/>
      <c r="U7" s="210" t="s">
        <v>267</v>
      </c>
      <c r="V7" s="211" t="s">
        <v>368</v>
      </c>
      <c r="W7" s="211" t="s">
        <v>368</v>
      </c>
      <c r="X7" s="211" t="s">
        <v>366</v>
      </c>
      <c r="Y7" s="75"/>
    </row>
    <row r="8" spans="2:25" ht="14.25" customHeight="1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9"/>
      <c r="U8" s="205"/>
      <c r="V8" s="205"/>
      <c r="W8" s="205"/>
      <c r="X8" s="205"/>
      <c r="Y8" s="74"/>
    </row>
    <row r="9" spans="2:25" s="78" customFormat="1" ht="14.25" customHeight="1">
      <c r="B9" s="213"/>
      <c r="C9" s="324" t="s">
        <v>97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214"/>
      <c r="U9" s="215">
        <f>SUM(U10,U12,U14,U16,U19,U21,U24,U26,U28,U30,U32)</f>
        <v>62128729000</v>
      </c>
      <c r="V9" s="215">
        <f>SUM(V10,V12,V14,V16,V19,V21,V24,V26,V28,V30,V32)</f>
        <v>68510077403</v>
      </c>
      <c r="W9" s="215">
        <f>SUM(W10,W12,W14,W16,W19,W21,W24,W26,W28,W30,W32)</f>
        <v>61362764300</v>
      </c>
      <c r="X9" s="216">
        <f aca="true" t="shared" si="0" ref="X9:X35">W9/U9*100</f>
        <v>98.76713283479532</v>
      </c>
      <c r="Y9" s="23"/>
    </row>
    <row r="10" spans="2:25" ht="12" customHeight="1">
      <c r="B10" s="205"/>
      <c r="C10" s="145"/>
      <c r="D10" s="325" t="s">
        <v>98</v>
      </c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209"/>
      <c r="U10" s="219">
        <f>SUM(U11)</f>
        <v>20403624000</v>
      </c>
      <c r="V10" s="219">
        <f>SUM(V11)</f>
        <v>27484141981</v>
      </c>
      <c r="W10" s="219">
        <f>SUM(W11)</f>
        <v>20398235580</v>
      </c>
      <c r="X10" s="220">
        <f t="shared" si="0"/>
        <v>99.97359086797522</v>
      </c>
      <c r="Y10" s="18"/>
    </row>
    <row r="11" spans="2:25" ht="12" customHeight="1">
      <c r="B11" s="205"/>
      <c r="C11" s="145"/>
      <c r="D11" s="145"/>
      <c r="E11" s="325" t="s">
        <v>98</v>
      </c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209"/>
      <c r="U11" s="221">
        <v>20403624000</v>
      </c>
      <c r="V11" s="221">
        <v>27484141981</v>
      </c>
      <c r="W11" s="221">
        <v>20398235580</v>
      </c>
      <c r="X11" s="220">
        <f t="shared" si="0"/>
        <v>99.97359086797522</v>
      </c>
      <c r="Y11" s="18"/>
    </row>
    <row r="12" spans="2:25" ht="12" customHeight="1">
      <c r="B12" s="205"/>
      <c r="C12" s="145"/>
      <c r="D12" s="325" t="s">
        <v>99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209"/>
      <c r="U12" s="219">
        <f>SUM(U13)</f>
        <v>2000</v>
      </c>
      <c r="V12" s="219">
        <f>SUM(V13)</f>
        <v>0</v>
      </c>
      <c r="W12" s="219">
        <f>SUM(W13)</f>
        <v>0</v>
      </c>
      <c r="X12" s="220">
        <f t="shared" si="0"/>
        <v>0</v>
      </c>
      <c r="Y12" s="18"/>
    </row>
    <row r="13" spans="2:25" ht="12" customHeight="1">
      <c r="B13" s="205"/>
      <c r="C13" s="145"/>
      <c r="D13" s="145"/>
      <c r="E13" s="325" t="s">
        <v>99</v>
      </c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209"/>
      <c r="U13" s="221">
        <v>2000</v>
      </c>
      <c r="V13" s="221">
        <v>0</v>
      </c>
      <c r="W13" s="221">
        <v>0</v>
      </c>
      <c r="X13" s="220">
        <f t="shared" si="0"/>
        <v>0</v>
      </c>
      <c r="Y13" s="18"/>
    </row>
    <row r="14" spans="2:25" ht="12" customHeight="1">
      <c r="B14" s="205"/>
      <c r="C14" s="145"/>
      <c r="D14" s="325" t="s">
        <v>32</v>
      </c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209"/>
      <c r="U14" s="219">
        <f>SUM(U15)</f>
        <v>1000</v>
      </c>
      <c r="V14" s="219">
        <f>SUM(V15)</f>
        <v>74400</v>
      </c>
      <c r="W14" s="219">
        <f>SUM(W15)</f>
        <v>74400</v>
      </c>
      <c r="X14" s="223">
        <f t="shared" si="0"/>
        <v>7440.000000000001</v>
      </c>
      <c r="Y14" s="18"/>
    </row>
    <row r="15" spans="2:25" ht="12" customHeight="1">
      <c r="B15" s="205"/>
      <c r="C15" s="145"/>
      <c r="D15" s="145"/>
      <c r="E15" s="325" t="s">
        <v>34</v>
      </c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209"/>
      <c r="U15" s="221">
        <v>1000</v>
      </c>
      <c r="V15" s="221">
        <v>74400</v>
      </c>
      <c r="W15" s="221">
        <v>74400</v>
      </c>
      <c r="X15" s="223">
        <f t="shared" si="0"/>
        <v>7440.000000000001</v>
      </c>
      <c r="Y15" s="18"/>
    </row>
    <row r="16" spans="2:25" ht="12" customHeight="1">
      <c r="B16" s="205"/>
      <c r="C16" s="145"/>
      <c r="D16" s="325" t="s">
        <v>35</v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209"/>
      <c r="U16" s="219">
        <f>SUM(U17:U18)</f>
        <v>15067814000</v>
      </c>
      <c r="V16" s="219">
        <f>SUM(V17:V18)</f>
        <v>15171407637</v>
      </c>
      <c r="W16" s="219">
        <f>SUM(W17:W18)</f>
        <v>15171407637</v>
      </c>
      <c r="X16" s="220">
        <f t="shared" si="0"/>
        <v>100.68751603251806</v>
      </c>
      <c r="Y16" s="18"/>
    </row>
    <row r="17" spans="2:25" ht="12" customHeight="1">
      <c r="B17" s="205"/>
      <c r="C17" s="145"/>
      <c r="D17" s="145"/>
      <c r="E17" s="325" t="s">
        <v>100</v>
      </c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209"/>
      <c r="U17" s="221">
        <v>14793880000</v>
      </c>
      <c r="V17" s="221">
        <v>14920901637</v>
      </c>
      <c r="W17" s="221">
        <v>14920901637</v>
      </c>
      <c r="X17" s="220">
        <f t="shared" si="0"/>
        <v>100.85860935062337</v>
      </c>
      <c r="Y17" s="18"/>
    </row>
    <row r="18" spans="2:25" ht="12" customHeight="1">
      <c r="B18" s="205"/>
      <c r="C18" s="145"/>
      <c r="D18" s="145"/>
      <c r="E18" s="325" t="s">
        <v>37</v>
      </c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209"/>
      <c r="U18" s="221">
        <v>273934000</v>
      </c>
      <c r="V18" s="221">
        <v>250506000</v>
      </c>
      <c r="W18" s="221">
        <v>250506000</v>
      </c>
      <c r="X18" s="220">
        <f t="shared" si="0"/>
        <v>91.44757496331233</v>
      </c>
      <c r="Y18" s="18"/>
    </row>
    <row r="19" spans="2:25" ht="12" customHeight="1">
      <c r="B19" s="205"/>
      <c r="C19" s="145"/>
      <c r="D19" s="325" t="s">
        <v>101</v>
      </c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209"/>
      <c r="U19" s="219">
        <f>SUM(U20)</f>
        <v>9150458000</v>
      </c>
      <c r="V19" s="219">
        <f>SUM(V20)</f>
        <v>9021928861</v>
      </c>
      <c r="W19" s="219">
        <f>SUM(W20)</f>
        <v>9021928861</v>
      </c>
      <c r="X19" s="220">
        <f t="shared" si="0"/>
        <v>98.59538026402613</v>
      </c>
      <c r="Y19" s="18"/>
    </row>
    <row r="20" spans="2:25" ht="12" customHeight="1">
      <c r="B20" s="205"/>
      <c r="C20" s="145"/>
      <c r="D20" s="145"/>
      <c r="E20" s="325" t="s">
        <v>101</v>
      </c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209"/>
      <c r="U20" s="221">
        <v>9150458000</v>
      </c>
      <c r="V20" s="221">
        <v>9021928861</v>
      </c>
      <c r="W20" s="221">
        <v>9021928861</v>
      </c>
      <c r="X20" s="220">
        <f t="shared" si="0"/>
        <v>98.59538026402613</v>
      </c>
      <c r="Y20" s="18"/>
    </row>
    <row r="21" spans="2:25" ht="12" customHeight="1">
      <c r="B21" s="205"/>
      <c r="C21" s="145"/>
      <c r="D21" s="325" t="s">
        <v>39</v>
      </c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209"/>
      <c r="U21" s="219">
        <f>SUM(U22:U23)</f>
        <v>2992658000</v>
      </c>
      <c r="V21" s="219">
        <f>SUM(V22:V23)</f>
        <v>3233355586</v>
      </c>
      <c r="W21" s="219">
        <f>SUM(W22:W23)</f>
        <v>3233355586</v>
      </c>
      <c r="X21" s="220">
        <f t="shared" si="0"/>
        <v>108.04293661353887</v>
      </c>
      <c r="Y21" s="18"/>
    </row>
    <row r="22" spans="2:25" ht="12" customHeight="1">
      <c r="B22" s="205"/>
      <c r="C22" s="145"/>
      <c r="D22" s="145"/>
      <c r="E22" s="325" t="s">
        <v>284</v>
      </c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209"/>
      <c r="U22" s="221">
        <v>293186000</v>
      </c>
      <c r="V22" s="221">
        <v>276530315</v>
      </c>
      <c r="W22" s="221">
        <v>276530315</v>
      </c>
      <c r="X22" s="220">
        <f t="shared" si="0"/>
        <v>94.3190721930788</v>
      </c>
      <c r="Y22" s="18"/>
    </row>
    <row r="23" spans="2:25" ht="12" customHeight="1">
      <c r="B23" s="205"/>
      <c r="C23" s="145"/>
      <c r="D23" s="145"/>
      <c r="E23" s="325" t="s">
        <v>41</v>
      </c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209"/>
      <c r="U23" s="221">
        <v>2699472000</v>
      </c>
      <c r="V23" s="221">
        <v>2956825271</v>
      </c>
      <c r="W23" s="221">
        <v>2956825271</v>
      </c>
      <c r="X23" s="220">
        <f t="shared" si="0"/>
        <v>109.53346695205582</v>
      </c>
      <c r="Y23" s="18"/>
    </row>
    <row r="24" spans="2:25" ht="12" customHeight="1">
      <c r="B24" s="205"/>
      <c r="C24" s="145"/>
      <c r="D24" s="325" t="s">
        <v>102</v>
      </c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209"/>
      <c r="U24" s="219">
        <f>SUM(U25)</f>
        <v>3941240000</v>
      </c>
      <c r="V24" s="219">
        <f>SUM(V25)</f>
        <v>3777632588</v>
      </c>
      <c r="W24" s="219">
        <f>SUM(W25)</f>
        <v>3777632588</v>
      </c>
      <c r="X24" s="220">
        <f t="shared" si="0"/>
        <v>95.8488340725254</v>
      </c>
      <c r="Y24" s="18"/>
    </row>
    <row r="25" spans="2:25" ht="12" customHeight="1">
      <c r="B25" s="205"/>
      <c r="C25" s="145"/>
      <c r="D25" s="145"/>
      <c r="E25" s="325" t="s">
        <v>102</v>
      </c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209"/>
      <c r="U25" s="221">
        <v>3941240000</v>
      </c>
      <c r="V25" s="221">
        <v>3777632588</v>
      </c>
      <c r="W25" s="221">
        <v>3777632588</v>
      </c>
      <c r="X25" s="220">
        <f t="shared" si="0"/>
        <v>95.8488340725254</v>
      </c>
      <c r="Y25" s="18"/>
    </row>
    <row r="26" spans="2:25" ht="12" customHeight="1">
      <c r="B26" s="205"/>
      <c r="C26" s="145"/>
      <c r="D26" s="325" t="s">
        <v>43</v>
      </c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209"/>
      <c r="U26" s="219">
        <f>SUM(U27)</f>
        <v>1000</v>
      </c>
      <c r="V26" s="219">
        <f>SUM(V27)</f>
        <v>0</v>
      </c>
      <c r="W26" s="219">
        <f>SUM(W27)</f>
        <v>0</v>
      </c>
      <c r="X26" s="220">
        <f t="shared" si="0"/>
        <v>0</v>
      </c>
      <c r="Y26" s="18"/>
    </row>
    <row r="27" spans="2:25" ht="12" customHeight="1">
      <c r="B27" s="205"/>
      <c r="C27" s="145"/>
      <c r="D27" s="145"/>
      <c r="E27" s="325" t="s">
        <v>45</v>
      </c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209"/>
      <c r="U27" s="221">
        <v>1000</v>
      </c>
      <c r="V27" s="221">
        <v>0</v>
      </c>
      <c r="W27" s="221">
        <v>0</v>
      </c>
      <c r="X27" s="220">
        <f t="shared" si="0"/>
        <v>0</v>
      </c>
      <c r="Y27" s="18"/>
    </row>
    <row r="28" spans="2:25" ht="12" customHeight="1">
      <c r="B28" s="205"/>
      <c r="C28" s="145"/>
      <c r="D28" s="325" t="s">
        <v>47</v>
      </c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209"/>
      <c r="U28" s="219">
        <f>SUM(U29)</f>
        <v>9907054000</v>
      </c>
      <c r="V28" s="219">
        <f>SUM(V29)</f>
        <v>9075116990</v>
      </c>
      <c r="W28" s="219">
        <f>SUM(W29)</f>
        <v>9075116990</v>
      </c>
      <c r="X28" s="220">
        <f t="shared" si="0"/>
        <v>91.60257923293848</v>
      </c>
      <c r="Y28" s="18"/>
    </row>
    <row r="29" spans="2:25" ht="12" customHeight="1">
      <c r="B29" s="205"/>
      <c r="C29" s="145"/>
      <c r="D29" s="145"/>
      <c r="E29" s="325" t="s">
        <v>48</v>
      </c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209"/>
      <c r="U29" s="221">
        <v>9907054000</v>
      </c>
      <c r="V29" s="221">
        <v>9075116990</v>
      </c>
      <c r="W29" s="221">
        <v>9075116990</v>
      </c>
      <c r="X29" s="220">
        <f t="shared" si="0"/>
        <v>91.60257923293848</v>
      </c>
      <c r="Y29" s="18"/>
    </row>
    <row r="30" spans="2:25" ht="12" customHeight="1">
      <c r="B30" s="205"/>
      <c r="C30" s="145"/>
      <c r="D30" s="325" t="s">
        <v>50</v>
      </c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209"/>
      <c r="U30" s="219">
        <f>SUM(U31)</f>
        <v>600001000</v>
      </c>
      <c r="V30" s="219">
        <f>SUM(V31)</f>
        <v>607967176</v>
      </c>
      <c r="W30" s="219">
        <f>SUM(W31)</f>
        <v>607967176</v>
      </c>
      <c r="X30" s="220">
        <f t="shared" si="0"/>
        <v>101.32769378717703</v>
      </c>
      <c r="Y30" s="18"/>
    </row>
    <row r="31" spans="2:25" ht="12" customHeight="1">
      <c r="B31" s="205"/>
      <c r="C31" s="145"/>
      <c r="D31" s="145"/>
      <c r="E31" s="325" t="s">
        <v>50</v>
      </c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209"/>
      <c r="U31" s="221">
        <v>600001000</v>
      </c>
      <c r="V31" s="221">
        <v>607967176</v>
      </c>
      <c r="W31" s="221">
        <v>607967176</v>
      </c>
      <c r="X31" s="220">
        <f t="shared" si="0"/>
        <v>101.32769378717703</v>
      </c>
      <c r="Y31" s="18"/>
    </row>
    <row r="32" spans="2:25" ht="12" customHeight="1">
      <c r="B32" s="205"/>
      <c r="C32" s="145"/>
      <c r="D32" s="325" t="s">
        <v>51</v>
      </c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209"/>
      <c r="U32" s="219">
        <f>SUM(U33:U35)</f>
        <v>65876000</v>
      </c>
      <c r="V32" s="219">
        <f>SUM(V33:V35)</f>
        <v>138452184</v>
      </c>
      <c r="W32" s="219">
        <f>SUM(W33:W35)</f>
        <v>77045482</v>
      </c>
      <c r="X32" s="220">
        <f t="shared" si="0"/>
        <v>116.95531301232617</v>
      </c>
      <c r="Y32" s="18"/>
    </row>
    <row r="33" spans="2:25" ht="12" customHeight="1">
      <c r="B33" s="205"/>
      <c r="C33" s="145"/>
      <c r="D33" s="145"/>
      <c r="E33" s="325" t="s">
        <v>52</v>
      </c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209"/>
      <c r="U33" s="221">
        <v>5000</v>
      </c>
      <c r="V33" s="221">
        <v>24950</v>
      </c>
      <c r="W33" s="221">
        <v>24950</v>
      </c>
      <c r="X33" s="187" t="s">
        <v>375</v>
      </c>
      <c r="Y33" s="18"/>
    </row>
    <row r="34" spans="2:25" ht="12" customHeight="1">
      <c r="B34" s="205"/>
      <c r="C34" s="145"/>
      <c r="D34" s="145"/>
      <c r="E34" s="325" t="s">
        <v>103</v>
      </c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209"/>
      <c r="U34" s="221">
        <v>1000</v>
      </c>
      <c r="V34" s="221">
        <v>0</v>
      </c>
      <c r="W34" s="221">
        <v>0</v>
      </c>
      <c r="X34" s="220">
        <f t="shared" si="0"/>
        <v>0</v>
      </c>
      <c r="Y34" s="18"/>
    </row>
    <row r="35" spans="2:25" ht="12" customHeight="1">
      <c r="B35" s="205"/>
      <c r="C35" s="145"/>
      <c r="D35" s="145"/>
      <c r="E35" s="325" t="s">
        <v>56</v>
      </c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209"/>
      <c r="U35" s="221">
        <v>65870000</v>
      </c>
      <c r="V35" s="221">
        <v>138427234</v>
      </c>
      <c r="W35" s="221">
        <v>77020532</v>
      </c>
      <c r="X35" s="220">
        <f t="shared" si="0"/>
        <v>116.92808865948079</v>
      </c>
      <c r="Y35" s="18"/>
    </row>
    <row r="36" spans="2:25" ht="14.25" customHeight="1">
      <c r="B36" s="20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209"/>
      <c r="U36" s="219"/>
      <c r="V36" s="219"/>
      <c r="W36" s="219"/>
      <c r="X36" s="222"/>
      <c r="Y36" s="17"/>
    </row>
    <row r="37" spans="2:25" s="78" customFormat="1" ht="14.25" customHeight="1">
      <c r="B37" s="20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209"/>
      <c r="U37" s="219"/>
      <c r="V37" s="219"/>
      <c r="W37" s="219"/>
      <c r="X37" s="166"/>
      <c r="Y37" s="23"/>
    </row>
    <row r="38" spans="2:25" ht="14.25" customHeight="1">
      <c r="B38" s="213"/>
      <c r="C38" s="324" t="s">
        <v>104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214"/>
      <c r="U38" s="215">
        <f>SUM(U39,U60)</f>
        <v>29143780000</v>
      </c>
      <c r="V38" s="215">
        <f>SUM(V39,V60)</f>
        <v>29179270082</v>
      </c>
      <c r="W38" s="215">
        <f>SUM(W39,W60)</f>
        <v>28772530653</v>
      </c>
      <c r="X38" s="216">
        <f aca="true" t="shared" si="1" ref="X38:X66">W38/U38*100</f>
        <v>98.72614552058792</v>
      </c>
      <c r="Y38" s="18"/>
    </row>
    <row r="39" spans="2:25" ht="14.25" customHeight="1">
      <c r="B39" s="213"/>
      <c r="C39" s="324" t="s">
        <v>321</v>
      </c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214"/>
      <c r="U39" s="215">
        <f>SUM(U40,U42,U45,U47,U50,U52,U54,U56)</f>
        <v>29070358000</v>
      </c>
      <c r="V39" s="215">
        <f>SUM(V40,V42,V45,V47,V50,V52,V54,V56)</f>
        <v>29111225282</v>
      </c>
      <c r="W39" s="215">
        <f>SUM(W40,W42,W45,W47,W50,W52,W54,W56)</f>
        <v>28704485853</v>
      </c>
      <c r="X39" s="216">
        <f t="shared" si="1"/>
        <v>98.74142538251508</v>
      </c>
      <c r="Y39" s="18"/>
    </row>
    <row r="40" spans="2:25" ht="12" customHeight="1">
      <c r="B40" s="205"/>
      <c r="C40" s="145"/>
      <c r="D40" s="325" t="s">
        <v>105</v>
      </c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209"/>
      <c r="U40" s="219">
        <f>SUM(U41)</f>
        <v>6033963000</v>
      </c>
      <c r="V40" s="219">
        <f>SUM(V41)</f>
        <v>6489699750</v>
      </c>
      <c r="W40" s="219">
        <f>SUM(W41)</f>
        <v>6120172001</v>
      </c>
      <c r="X40" s="220">
        <f t="shared" si="1"/>
        <v>101.42872936078659</v>
      </c>
      <c r="Y40" s="18"/>
    </row>
    <row r="41" spans="2:25" ht="12" customHeight="1">
      <c r="B41" s="205"/>
      <c r="C41" s="145"/>
      <c r="D41" s="145"/>
      <c r="E41" s="325" t="s">
        <v>105</v>
      </c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209"/>
      <c r="U41" s="221">
        <v>6033963000</v>
      </c>
      <c r="V41" s="221">
        <v>6489699750</v>
      </c>
      <c r="W41" s="221">
        <v>6120172001</v>
      </c>
      <c r="X41" s="220">
        <f t="shared" si="1"/>
        <v>101.42872936078659</v>
      </c>
      <c r="Y41" s="18"/>
    </row>
    <row r="42" spans="2:25" ht="12" customHeight="1">
      <c r="B42" s="205"/>
      <c r="C42" s="145"/>
      <c r="D42" s="325" t="s">
        <v>35</v>
      </c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209"/>
      <c r="U42" s="219">
        <f>SUM(U43:U44)</f>
        <v>6161869000</v>
      </c>
      <c r="V42" s="219">
        <f>SUM(V43:V44)</f>
        <v>6272140804</v>
      </c>
      <c r="W42" s="219">
        <f>SUM(W43:W44)</f>
        <v>6272140804</v>
      </c>
      <c r="X42" s="220">
        <f t="shared" si="1"/>
        <v>101.78958371234441</v>
      </c>
      <c r="Y42" s="18"/>
    </row>
    <row r="43" spans="2:25" ht="12" customHeight="1">
      <c r="B43" s="205"/>
      <c r="C43" s="145"/>
      <c r="D43" s="145"/>
      <c r="E43" s="325" t="s">
        <v>36</v>
      </c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209"/>
      <c r="U43" s="221">
        <v>5027823000</v>
      </c>
      <c r="V43" s="221">
        <v>5266011000</v>
      </c>
      <c r="W43" s="221">
        <v>5266011000</v>
      </c>
      <c r="X43" s="220">
        <f t="shared" si="1"/>
        <v>104.73739827356692</v>
      </c>
      <c r="Y43" s="18"/>
    </row>
    <row r="44" spans="2:25" ht="12" customHeight="1">
      <c r="B44" s="205"/>
      <c r="C44" s="145"/>
      <c r="D44" s="145"/>
      <c r="E44" s="325" t="s">
        <v>37</v>
      </c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209"/>
      <c r="U44" s="221">
        <v>1134046000</v>
      </c>
      <c r="V44" s="221">
        <v>1006129804</v>
      </c>
      <c r="W44" s="221">
        <v>1006129804</v>
      </c>
      <c r="X44" s="220">
        <f t="shared" si="1"/>
        <v>88.72036972045225</v>
      </c>
      <c r="Y44" s="18"/>
    </row>
    <row r="45" spans="2:25" ht="12" customHeight="1">
      <c r="B45" s="205"/>
      <c r="C45" s="145"/>
      <c r="D45" s="325" t="s">
        <v>106</v>
      </c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209"/>
      <c r="U45" s="219">
        <f>SUM(U46)</f>
        <v>8749408000</v>
      </c>
      <c r="V45" s="219">
        <f>SUM(V46)</f>
        <v>8555851000</v>
      </c>
      <c r="W45" s="219">
        <f>SUM(W46)</f>
        <v>8555851000</v>
      </c>
      <c r="X45" s="220">
        <f t="shared" si="1"/>
        <v>97.78777032686097</v>
      </c>
      <c r="Y45" s="18"/>
    </row>
    <row r="46" spans="2:25" ht="12" customHeight="1">
      <c r="B46" s="205"/>
      <c r="C46" s="145"/>
      <c r="D46" s="145"/>
      <c r="E46" s="325" t="s">
        <v>106</v>
      </c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209"/>
      <c r="U46" s="221">
        <v>8749408000</v>
      </c>
      <c r="V46" s="221">
        <v>8555851000</v>
      </c>
      <c r="W46" s="221">
        <v>8555851000</v>
      </c>
      <c r="X46" s="220">
        <f t="shared" si="1"/>
        <v>97.78777032686097</v>
      </c>
      <c r="Y46" s="18"/>
    </row>
    <row r="47" spans="2:25" ht="12" customHeight="1">
      <c r="B47" s="205"/>
      <c r="C47" s="145"/>
      <c r="D47" s="325" t="s">
        <v>107</v>
      </c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209"/>
      <c r="U47" s="219">
        <f>SUM(U48:U49)</f>
        <v>4228615000</v>
      </c>
      <c r="V47" s="219">
        <f>SUM(V48:V49)</f>
        <v>4106616318</v>
      </c>
      <c r="W47" s="219">
        <f>SUM(W48:W49)</f>
        <v>4106616318</v>
      </c>
      <c r="X47" s="220">
        <f t="shared" si="1"/>
        <v>97.11492576174469</v>
      </c>
      <c r="Y47" s="18"/>
    </row>
    <row r="48" spans="2:25" ht="12" customHeight="1">
      <c r="B48" s="205"/>
      <c r="C48" s="145"/>
      <c r="D48" s="145"/>
      <c r="E48" s="325" t="s">
        <v>40</v>
      </c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209"/>
      <c r="U48" s="221">
        <v>4133636000</v>
      </c>
      <c r="V48" s="221">
        <v>4012610917</v>
      </c>
      <c r="W48" s="221">
        <v>4012610917</v>
      </c>
      <c r="X48" s="220">
        <f t="shared" si="1"/>
        <v>97.07218818976804</v>
      </c>
      <c r="Y48" s="18"/>
    </row>
    <row r="49" spans="2:25" ht="12" customHeight="1">
      <c r="B49" s="205"/>
      <c r="C49" s="145"/>
      <c r="D49" s="145"/>
      <c r="E49" s="325" t="s">
        <v>41</v>
      </c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209"/>
      <c r="U49" s="221">
        <v>94979000</v>
      </c>
      <c r="V49" s="221">
        <v>94005401</v>
      </c>
      <c r="W49" s="221">
        <v>94005401</v>
      </c>
      <c r="X49" s="220">
        <f t="shared" si="1"/>
        <v>98.97493235346761</v>
      </c>
      <c r="Y49" s="18"/>
    </row>
    <row r="50" spans="2:25" ht="12" customHeight="1">
      <c r="B50" s="205"/>
      <c r="C50" s="145"/>
      <c r="D50" s="325" t="s">
        <v>43</v>
      </c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209"/>
      <c r="U50" s="219">
        <f>SUM(U51)</f>
        <v>2149000</v>
      </c>
      <c r="V50" s="219">
        <f>SUM(V51)</f>
        <v>2146619</v>
      </c>
      <c r="W50" s="219">
        <f>SUM(W51)</f>
        <v>2146619</v>
      </c>
      <c r="X50" s="220">
        <f t="shared" si="1"/>
        <v>99.88920428106096</v>
      </c>
      <c r="Y50" s="18"/>
    </row>
    <row r="51" spans="2:25" ht="12" customHeight="1">
      <c r="B51" s="205"/>
      <c r="C51" s="145"/>
      <c r="D51" s="145"/>
      <c r="E51" s="325" t="s">
        <v>44</v>
      </c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209"/>
      <c r="U51" s="221">
        <v>2149000</v>
      </c>
      <c r="V51" s="221">
        <v>2146619</v>
      </c>
      <c r="W51" s="221">
        <v>2146619</v>
      </c>
      <c r="X51" s="220">
        <f t="shared" si="1"/>
        <v>99.88920428106096</v>
      </c>
      <c r="Y51" s="18"/>
    </row>
    <row r="52" spans="2:25" ht="12" customHeight="1">
      <c r="B52" s="205"/>
      <c r="C52" s="145"/>
      <c r="D52" s="325" t="s">
        <v>47</v>
      </c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209"/>
      <c r="U52" s="219">
        <f>SUM(U53:U53)</f>
        <v>3750066000</v>
      </c>
      <c r="V52" s="219">
        <f>SUM(V53:V53)</f>
        <v>3502337298</v>
      </c>
      <c r="W52" s="219">
        <f>SUM(W53:W53)</f>
        <v>3502337298</v>
      </c>
      <c r="X52" s="220">
        <f t="shared" si="1"/>
        <v>93.3940175452912</v>
      </c>
      <c r="Y52" s="18"/>
    </row>
    <row r="53" spans="2:25" ht="12" customHeight="1">
      <c r="B53" s="205"/>
      <c r="C53" s="145"/>
      <c r="D53" s="145"/>
      <c r="E53" s="325" t="s">
        <v>108</v>
      </c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209"/>
      <c r="U53" s="221">
        <v>3750066000</v>
      </c>
      <c r="V53" s="221">
        <v>3502337298</v>
      </c>
      <c r="W53" s="221">
        <v>3502337298</v>
      </c>
      <c r="X53" s="220">
        <f t="shared" si="1"/>
        <v>93.3940175452912</v>
      </c>
      <c r="Y53" s="18"/>
    </row>
    <row r="54" spans="2:25" ht="12" customHeight="1">
      <c r="B54" s="205"/>
      <c r="C54" s="145"/>
      <c r="D54" s="325" t="s">
        <v>109</v>
      </c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209"/>
      <c r="U54" s="219">
        <f>SUM(U55)</f>
        <v>144265000</v>
      </c>
      <c r="V54" s="219">
        <f>SUM(V55)</f>
        <v>144264310</v>
      </c>
      <c r="W54" s="219">
        <f>SUM(W55)</f>
        <v>144264310</v>
      </c>
      <c r="X54" s="220">
        <f t="shared" si="1"/>
        <v>99.99952171351333</v>
      </c>
      <c r="Y54" s="18"/>
    </row>
    <row r="55" spans="2:25" ht="14.25" customHeight="1">
      <c r="B55" s="205"/>
      <c r="C55" s="145"/>
      <c r="D55" s="145"/>
      <c r="E55" s="325" t="s">
        <v>109</v>
      </c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209"/>
      <c r="U55" s="221">
        <v>144265000</v>
      </c>
      <c r="V55" s="221">
        <v>144264310</v>
      </c>
      <c r="W55" s="221">
        <v>144264310</v>
      </c>
      <c r="X55" s="220">
        <f t="shared" si="1"/>
        <v>99.99952171351333</v>
      </c>
      <c r="Y55" s="18"/>
    </row>
    <row r="56" spans="2:25" ht="12" customHeight="1">
      <c r="B56" s="205"/>
      <c r="C56" s="145"/>
      <c r="D56" s="325" t="s">
        <v>51</v>
      </c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209"/>
      <c r="U56" s="219">
        <f>SUM(U57:U59)</f>
        <v>23000</v>
      </c>
      <c r="V56" s="219">
        <f>SUM(V57:V59)</f>
        <v>38169183</v>
      </c>
      <c r="W56" s="219">
        <f>SUM(W57:W59)</f>
        <v>957503</v>
      </c>
      <c r="X56" s="220">
        <f t="shared" si="1"/>
        <v>4163.05652173913</v>
      </c>
      <c r="Y56" s="18"/>
    </row>
    <row r="57" spans="2:25" ht="13.5" customHeight="1">
      <c r="B57" s="205"/>
      <c r="C57" s="145"/>
      <c r="D57" s="145"/>
      <c r="E57" s="325" t="s">
        <v>110</v>
      </c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209"/>
      <c r="U57" s="221">
        <v>3000</v>
      </c>
      <c r="V57" s="221">
        <v>0</v>
      </c>
      <c r="W57" s="221">
        <v>0</v>
      </c>
      <c r="X57" s="220">
        <f t="shared" si="1"/>
        <v>0</v>
      </c>
      <c r="Y57" s="18"/>
    </row>
    <row r="58" spans="2:25" ht="12.75" customHeight="1">
      <c r="B58" s="205"/>
      <c r="C58" s="145"/>
      <c r="D58" s="145"/>
      <c r="E58" s="325" t="s">
        <v>103</v>
      </c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209"/>
      <c r="U58" s="221">
        <v>15000</v>
      </c>
      <c r="V58" s="221">
        <v>916873</v>
      </c>
      <c r="W58" s="221">
        <v>916873</v>
      </c>
      <c r="X58" s="220">
        <f t="shared" si="1"/>
        <v>6112.486666666667</v>
      </c>
      <c r="Y58" s="18"/>
    </row>
    <row r="59" spans="2:25" ht="13.5" customHeight="1">
      <c r="B59" s="205"/>
      <c r="C59" s="145"/>
      <c r="D59" s="145"/>
      <c r="E59" s="325" t="s">
        <v>56</v>
      </c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209"/>
      <c r="U59" s="221">
        <v>5000</v>
      </c>
      <c r="V59" s="221">
        <v>37252310</v>
      </c>
      <c r="W59" s="221">
        <v>40630</v>
      </c>
      <c r="X59" s="220">
        <f t="shared" si="1"/>
        <v>812.5999999999999</v>
      </c>
      <c r="Y59" s="18"/>
    </row>
    <row r="60" spans="2:25" ht="14.25" customHeight="1">
      <c r="B60" s="205"/>
      <c r="C60" s="324" t="s">
        <v>322</v>
      </c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214"/>
      <c r="U60" s="215">
        <f>SUM(U61,U63,U66,U68,U71,U73,U76,U78)</f>
        <v>73422000</v>
      </c>
      <c r="V60" s="215">
        <f>SUM(V61,V63,V66,V68,V71,V73,V76,V78)</f>
        <v>68044800</v>
      </c>
      <c r="W60" s="215">
        <f>SUM(W61,W63,W66,W68,W71,W73,W76,W78)</f>
        <v>68044800</v>
      </c>
      <c r="X60" s="216">
        <f t="shared" si="1"/>
        <v>92.67630955299502</v>
      </c>
      <c r="Y60" s="18"/>
    </row>
    <row r="61" spans="2:25" ht="12" customHeight="1">
      <c r="B61" s="205"/>
      <c r="C61" s="145"/>
      <c r="D61" s="325" t="s">
        <v>323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209"/>
      <c r="U61" s="221">
        <f>SUM(U62)</f>
        <v>12600000</v>
      </c>
      <c r="V61" s="221">
        <f>SUM(V62)</f>
        <v>13561874</v>
      </c>
      <c r="W61" s="221">
        <f>SUM(W62)</f>
        <v>13561874</v>
      </c>
      <c r="X61" s="220">
        <f t="shared" si="1"/>
        <v>107.63392063492063</v>
      </c>
      <c r="Y61" s="18"/>
    </row>
    <row r="62" spans="2:25" ht="12.75" customHeight="1">
      <c r="B62" s="205"/>
      <c r="C62" s="145"/>
      <c r="D62" s="145"/>
      <c r="E62" s="325" t="s">
        <v>324</v>
      </c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209"/>
      <c r="U62" s="221">
        <v>12600000</v>
      </c>
      <c r="V62" s="221">
        <v>13561874</v>
      </c>
      <c r="W62" s="221">
        <v>13561874</v>
      </c>
      <c r="X62" s="220">
        <f t="shared" si="1"/>
        <v>107.63392063492063</v>
      </c>
      <c r="Y62" s="18"/>
    </row>
    <row r="63" spans="2:25" ht="12" customHeight="1">
      <c r="B63" s="205"/>
      <c r="C63" s="145"/>
      <c r="D63" s="325" t="s">
        <v>47</v>
      </c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209"/>
      <c r="U63" s="221">
        <f>SUM(U64)</f>
        <v>57389000</v>
      </c>
      <c r="V63" s="221">
        <f>SUM(V64)</f>
        <v>51073121</v>
      </c>
      <c r="W63" s="221">
        <f>SUM(W64)</f>
        <v>51073121</v>
      </c>
      <c r="X63" s="220">
        <f t="shared" si="1"/>
        <v>88.99461743539703</v>
      </c>
      <c r="Y63" s="18"/>
    </row>
    <row r="64" spans="2:25" ht="12" customHeight="1">
      <c r="B64" s="205"/>
      <c r="C64" s="145"/>
      <c r="D64" s="145"/>
      <c r="E64" s="325" t="s">
        <v>48</v>
      </c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209"/>
      <c r="U64" s="221">
        <v>57389000</v>
      </c>
      <c r="V64" s="221">
        <v>51073121</v>
      </c>
      <c r="W64" s="221">
        <v>51073121</v>
      </c>
      <c r="X64" s="220">
        <f t="shared" si="1"/>
        <v>88.99461743539703</v>
      </c>
      <c r="Y64" s="18"/>
    </row>
    <row r="65" spans="2:25" ht="12" customHeight="1">
      <c r="B65" s="205"/>
      <c r="C65" s="145"/>
      <c r="D65" s="325" t="s">
        <v>51</v>
      </c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209"/>
      <c r="U65" s="221">
        <f>SUM(U66)</f>
        <v>3433000</v>
      </c>
      <c r="V65" s="221">
        <f>SUM(V66)</f>
        <v>3409805</v>
      </c>
      <c r="W65" s="221">
        <f>SUM(W66)</f>
        <v>3409805</v>
      </c>
      <c r="X65" s="220">
        <f t="shared" si="1"/>
        <v>99.3243518788232</v>
      </c>
      <c r="Y65" s="18"/>
    </row>
    <row r="66" spans="2:25" ht="12" customHeight="1">
      <c r="B66" s="205"/>
      <c r="C66" s="145"/>
      <c r="D66" s="145"/>
      <c r="E66" s="325" t="s">
        <v>56</v>
      </c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209"/>
      <c r="U66" s="221">
        <v>3433000</v>
      </c>
      <c r="V66" s="221">
        <v>3409805</v>
      </c>
      <c r="W66" s="221">
        <v>3409805</v>
      </c>
      <c r="X66" s="220">
        <f t="shared" si="1"/>
        <v>99.3243518788232</v>
      </c>
      <c r="Y66" s="18"/>
    </row>
    <row r="67" spans="2:25" ht="14.25" customHeight="1">
      <c r="B67" s="20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24"/>
      <c r="U67" s="235"/>
      <c r="V67" s="235"/>
      <c r="W67" s="235"/>
      <c r="X67" s="236"/>
      <c r="Y67" s="18"/>
    </row>
    <row r="68" spans="2:25" ht="12" customHeight="1">
      <c r="B68" s="325" t="s">
        <v>4</v>
      </c>
      <c r="C68" s="325"/>
      <c r="D68" s="325"/>
      <c r="E68" s="227" t="s">
        <v>365</v>
      </c>
      <c r="F68" s="228" t="s">
        <v>363</v>
      </c>
      <c r="G68" s="229"/>
      <c r="H68" s="229"/>
      <c r="I68" s="228"/>
      <c r="J68" s="228"/>
      <c r="K68" s="228"/>
      <c r="L68" s="228"/>
      <c r="M68" s="228"/>
      <c r="N68" s="228"/>
      <c r="O68" s="228"/>
      <c r="P68" s="145"/>
      <c r="Q68" s="145"/>
      <c r="R68" s="145"/>
      <c r="S68" s="145"/>
      <c r="T68" s="205"/>
      <c r="U68" s="165"/>
      <c r="V68" s="165"/>
      <c r="W68" s="165"/>
      <c r="X68" s="165"/>
      <c r="Y68" s="17"/>
    </row>
    <row r="69" spans="2:24" ht="10.5" customHeight="1"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</row>
    <row r="70" ht="10.5" customHeight="1"/>
    <row r="71" ht="10.5" customHeight="1"/>
    <row r="72" spans="8:23" ht="10.5" customHeight="1"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7"/>
      <c r="V72" s="246"/>
      <c r="W72" s="247"/>
    </row>
    <row r="73" spans="8:23" ht="10.5" customHeight="1"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</row>
    <row r="74" spans="8:23" ht="10.5" customHeight="1"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</row>
    <row r="75" spans="8:23" ht="10.5" customHeight="1"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</row>
    <row r="76" spans="8:23" ht="10.5" customHeight="1"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</row>
    <row r="77" spans="8:23" ht="10.5" customHeight="1"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mergeCells count="60">
    <mergeCell ref="E59:S59"/>
    <mergeCell ref="E53:S53"/>
    <mergeCell ref="E35:S35"/>
    <mergeCell ref="C38:S38"/>
    <mergeCell ref="D40:S40"/>
    <mergeCell ref="E41:S41"/>
    <mergeCell ref="C39:S39"/>
    <mergeCell ref="E57:S57"/>
    <mergeCell ref="E58:S58"/>
    <mergeCell ref="E51:S51"/>
    <mergeCell ref="D54:S54"/>
    <mergeCell ref="E55:S55"/>
    <mergeCell ref="D52:S52"/>
    <mergeCell ref="D56:S56"/>
    <mergeCell ref="E46:S46"/>
    <mergeCell ref="D47:S47"/>
    <mergeCell ref="E48:S48"/>
    <mergeCell ref="D50:S50"/>
    <mergeCell ref="E49:S49"/>
    <mergeCell ref="E43:S43"/>
    <mergeCell ref="D42:S42"/>
    <mergeCell ref="E44:S44"/>
    <mergeCell ref="D45:S45"/>
    <mergeCell ref="E33:S33"/>
    <mergeCell ref="E34:S34"/>
    <mergeCell ref="E31:S31"/>
    <mergeCell ref="D32:S32"/>
    <mergeCell ref="E27:S27"/>
    <mergeCell ref="D28:S28"/>
    <mergeCell ref="E29:S29"/>
    <mergeCell ref="D30:S30"/>
    <mergeCell ref="E23:S23"/>
    <mergeCell ref="D24:S24"/>
    <mergeCell ref="E25:S25"/>
    <mergeCell ref="D26:S26"/>
    <mergeCell ref="D19:S19"/>
    <mergeCell ref="E20:S20"/>
    <mergeCell ref="D21:S21"/>
    <mergeCell ref="E22:S22"/>
    <mergeCell ref="E15:S15"/>
    <mergeCell ref="D16:S16"/>
    <mergeCell ref="E17:S17"/>
    <mergeCell ref="E18:S18"/>
    <mergeCell ref="B68:D68"/>
    <mergeCell ref="B3:X3"/>
    <mergeCell ref="B5:T6"/>
    <mergeCell ref="U5:X5"/>
    <mergeCell ref="C9:S9"/>
    <mergeCell ref="D10:S10"/>
    <mergeCell ref="E11:S11"/>
    <mergeCell ref="D12:S12"/>
    <mergeCell ref="E13:S13"/>
    <mergeCell ref="D14:S14"/>
    <mergeCell ref="E64:S64"/>
    <mergeCell ref="D65:S65"/>
    <mergeCell ref="E66:S66"/>
    <mergeCell ref="C60:S60"/>
    <mergeCell ref="D61:S61"/>
    <mergeCell ref="E62:S62"/>
    <mergeCell ref="D63:S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3"/>
  <sheetViews>
    <sheetView view="pageBreakPreview" zoomScale="60" workbookViewId="0" topLeftCell="A1">
      <selection activeCell="X10" sqref="X10"/>
    </sheetView>
  </sheetViews>
  <sheetFormatPr defaultColWidth="9.00390625" defaultRowHeight="13.5"/>
  <cols>
    <col min="1" max="20" width="1.625" style="70" customWidth="1"/>
    <col min="21" max="24" width="16.875" style="70" customWidth="1"/>
    <col min="25" max="25" width="1.625" style="70" customWidth="1"/>
    <col min="26" max="16384" width="9.00390625" style="70" customWidth="1"/>
  </cols>
  <sheetData>
    <row r="1" spans="1:20" ht="10.5" customHeight="1">
      <c r="A1" s="98" t="s">
        <v>303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ht="10.5" customHeight="1"/>
    <row r="3" spans="2:24" s="73" customFormat="1" ht="18" customHeight="1">
      <c r="B3" s="327" t="s">
        <v>336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</row>
    <row r="4" spans="2:25" ht="12.75" customHeight="1">
      <c r="B4" s="229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74"/>
    </row>
    <row r="5" spans="2:25" ht="18" customHeight="1">
      <c r="B5" s="319" t="s">
        <v>242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19" t="s">
        <v>243</v>
      </c>
      <c r="V5" s="320"/>
      <c r="W5" s="320"/>
      <c r="X5" s="323"/>
      <c r="Y5" s="74"/>
    </row>
    <row r="6" spans="2:25" ht="18" customHeight="1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206" t="s">
        <v>258</v>
      </c>
      <c r="V6" s="207" t="s">
        <v>145</v>
      </c>
      <c r="W6" s="207" t="s">
        <v>263</v>
      </c>
      <c r="X6" s="208" t="s">
        <v>264</v>
      </c>
      <c r="Y6" s="67"/>
    </row>
    <row r="7" spans="2:25" ht="14.25" customHeight="1">
      <c r="B7" s="205"/>
      <c r="C7" s="20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209"/>
      <c r="U7" s="210" t="s">
        <v>267</v>
      </c>
      <c r="V7" s="211" t="s">
        <v>368</v>
      </c>
      <c r="W7" s="211" t="s">
        <v>368</v>
      </c>
      <c r="X7" s="211" t="s">
        <v>366</v>
      </c>
      <c r="Y7" s="75"/>
    </row>
    <row r="8" spans="2:25" ht="14.25" customHeight="1">
      <c r="B8" s="205"/>
      <c r="C8" s="20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209"/>
      <c r="U8" s="211"/>
      <c r="V8" s="211"/>
      <c r="W8" s="211"/>
      <c r="X8" s="211"/>
      <c r="Y8" s="75"/>
    </row>
    <row r="9" spans="2:25" s="78" customFormat="1" ht="14.25" customHeight="1">
      <c r="B9" s="213"/>
      <c r="C9" s="324" t="s">
        <v>112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214"/>
      <c r="U9" s="215">
        <f>SUM(U10,U12,U14,U16,U18,U20)</f>
        <v>45218542000</v>
      </c>
      <c r="V9" s="215">
        <f>SUM(V10,V12,V14,V16,V18,V20)</f>
        <v>43799049802</v>
      </c>
      <c r="W9" s="215">
        <f>SUM(W10,W12,W14,W16,W18,W20)</f>
        <v>43798770837</v>
      </c>
      <c r="X9" s="216">
        <f aca="true" t="shared" si="0" ref="X9:X23">W9/U9*100</f>
        <v>96.8602013682794</v>
      </c>
      <c r="Y9" s="23"/>
    </row>
    <row r="10" spans="2:25" ht="14.25" customHeight="1">
      <c r="B10" s="205"/>
      <c r="C10" s="145"/>
      <c r="D10" s="325" t="s">
        <v>113</v>
      </c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209"/>
      <c r="U10" s="219">
        <f>SUM(U11)</f>
        <v>26078337000</v>
      </c>
      <c r="V10" s="219">
        <f>SUM(V11)</f>
        <v>25809979413</v>
      </c>
      <c r="W10" s="219">
        <f>SUM(W11)</f>
        <v>25809979413</v>
      </c>
      <c r="X10" s="220">
        <f t="shared" si="0"/>
        <v>98.97095590489532</v>
      </c>
      <c r="Y10" s="18"/>
    </row>
    <row r="11" spans="2:25" ht="14.25" customHeight="1">
      <c r="B11" s="205"/>
      <c r="C11" s="145"/>
      <c r="D11" s="145"/>
      <c r="E11" s="325" t="s">
        <v>113</v>
      </c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209"/>
      <c r="U11" s="221">
        <v>26078337000</v>
      </c>
      <c r="V11" s="221">
        <v>25809979413</v>
      </c>
      <c r="W11" s="221">
        <v>25809979413</v>
      </c>
      <c r="X11" s="220">
        <f t="shared" si="0"/>
        <v>98.97095590489532</v>
      </c>
      <c r="Y11" s="18"/>
    </row>
    <row r="12" spans="2:25" ht="14.25" customHeight="1">
      <c r="B12" s="205"/>
      <c r="C12" s="145"/>
      <c r="D12" s="325" t="s">
        <v>35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209"/>
      <c r="U12" s="219">
        <f>SUM(U13)</f>
        <v>12402386000</v>
      </c>
      <c r="V12" s="219">
        <f>SUM(V13)</f>
        <v>11752977477</v>
      </c>
      <c r="W12" s="219">
        <f>SUM(W13)</f>
        <v>11752977477</v>
      </c>
      <c r="X12" s="220">
        <f t="shared" si="0"/>
        <v>94.76384203007389</v>
      </c>
      <c r="Y12" s="18"/>
    </row>
    <row r="13" spans="2:25" ht="14.25" customHeight="1">
      <c r="B13" s="205"/>
      <c r="C13" s="145"/>
      <c r="D13" s="145"/>
      <c r="E13" s="325" t="s">
        <v>36</v>
      </c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209"/>
      <c r="U13" s="221">
        <v>12402386000</v>
      </c>
      <c r="V13" s="221">
        <v>11752977477</v>
      </c>
      <c r="W13" s="221">
        <v>11752977477</v>
      </c>
      <c r="X13" s="220">
        <f t="shared" si="0"/>
        <v>94.76384203007389</v>
      </c>
      <c r="Y13" s="18"/>
    </row>
    <row r="14" spans="2:25" ht="14.25" customHeight="1">
      <c r="B14" s="205"/>
      <c r="C14" s="145"/>
      <c r="D14" s="325" t="s">
        <v>107</v>
      </c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209"/>
      <c r="U14" s="219">
        <f>SUM(U15)</f>
        <v>3102384000</v>
      </c>
      <c r="V14" s="219">
        <f>SUM(V15)</f>
        <v>2939435553</v>
      </c>
      <c r="W14" s="219">
        <f>SUM(W15)</f>
        <v>2939435553</v>
      </c>
      <c r="X14" s="220">
        <f t="shared" si="0"/>
        <v>94.74763771989541</v>
      </c>
      <c r="Y14" s="18"/>
    </row>
    <row r="15" spans="2:25" ht="14.25" customHeight="1">
      <c r="B15" s="205"/>
      <c r="C15" s="145"/>
      <c r="D15" s="145"/>
      <c r="E15" s="325" t="s">
        <v>40</v>
      </c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209"/>
      <c r="U15" s="221">
        <v>3102384000</v>
      </c>
      <c r="V15" s="221">
        <v>2939435553</v>
      </c>
      <c r="W15" s="221">
        <v>2939435553</v>
      </c>
      <c r="X15" s="220">
        <f t="shared" si="0"/>
        <v>94.74763771989541</v>
      </c>
      <c r="Y15" s="18"/>
    </row>
    <row r="16" spans="2:25" ht="14.25" customHeight="1">
      <c r="B16" s="205"/>
      <c r="C16" s="145"/>
      <c r="D16" s="325" t="s">
        <v>47</v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209"/>
      <c r="U16" s="219">
        <f>SUM(U17)</f>
        <v>3600383000</v>
      </c>
      <c r="V16" s="219">
        <f>SUM(V17)</f>
        <v>3256100000</v>
      </c>
      <c r="W16" s="219">
        <f>SUM(W17)</f>
        <v>3256100000</v>
      </c>
      <c r="X16" s="220">
        <f t="shared" si="0"/>
        <v>90.43760066637356</v>
      </c>
      <c r="Y16" s="18"/>
    </row>
    <row r="17" spans="2:25" ht="14.25" customHeight="1">
      <c r="B17" s="205"/>
      <c r="C17" s="145"/>
      <c r="D17" s="145"/>
      <c r="E17" s="325" t="s">
        <v>48</v>
      </c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209"/>
      <c r="U17" s="221">
        <v>3600383000</v>
      </c>
      <c r="V17" s="221">
        <v>3256100000</v>
      </c>
      <c r="W17" s="221">
        <v>3256100000</v>
      </c>
      <c r="X17" s="220">
        <f t="shared" si="0"/>
        <v>90.43760066637356</v>
      </c>
      <c r="Y17" s="18"/>
    </row>
    <row r="18" spans="2:25" ht="14.25" customHeight="1">
      <c r="B18" s="205"/>
      <c r="C18" s="145"/>
      <c r="D18" s="325" t="s">
        <v>50</v>
      </c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209"/>
      <c r="U18" s="219">
        <f>SUM(U19)</f>
        <v>1000</v>
      </c>
      <c r="V18" s="219">
        <f>SUM(V19)</f>
        <v>5981</v>
      </c>
      <c r="W18" s="219">
        <f>SUM(W19)</f>
        <v>5981</v>
      </c>
      <c r="X18" s="220">
        <f t="shared" si="0"/>
        <v>598.1</v>
      </c>
      <c r="Y18" s="18"/>
    </row>
    <row r="19" spans="2:25" ht="14.25" customHeight="1">
      <c r="B19" s="205"/>
      <c r="C19" s="145"/>
      <c r="D19" s="145"/>
      <c r="E19" s="325" t="s">
        <v>50</v>
      </c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209"/>
      <c r="U19" s="221">
        <v>1000</v>
      </c>
      <c r="V19" s="221">
        <v>5981</v>
      </c>
      <c r="W19" s="221">
        <v>5981</v>
      </c>
      <c r="X19" s="220">
        <f t="shared" si="0"/>
        <v>598.1</v>
      </c>
      <c r="Y19" s="18"/>
    </row>
    <row r="20" spans="2:25" ht="14.25" customHeight="1">
      <c r="B20" s="205"/>
      <c r="C20" s="145"/>
      <c r="D20" s="325" t="s">
        <v>51</v>
      </c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209"/>
      <c r="U20" s="219">
        <f>SUM(U21:U23)</f>
        <v>35051000</v>
      </c>
      <c r="V20" s="219">
        <f>SUM(V21:V23)</f>
        <v>40551378</v>
      </c>
      <c r="W20" s="219">
        <f>SUM(W21:W23)</f>
        <v>40272413</v>
      </c>
      <c r="X20" s="220">
        <f t="shared" si="0"/>
        <v>114.8966163590197</v>
      </c>
      <c r="Y20" s="18"/>
    </row>
    <row r="21" spans="2:25" ht="14.25" customHeight="1">
      <c r="B21" s="205"/>
      <c r="C21" s="145"/>
      <c r="D21" s="145"/>
      <c r="E21" s="325" t="s">
        <v>114</v>
      </c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209"/>
      <c r="U21" s="221">
        <v>2000</v>
      </c>
      <c r="V21" s="221">
        <v>55064</v>
      </c>
      <c r="W21" s="221">
        <v>21300</v>
      </c>
      <c r="X21" s="187" t="s">
        <v>376</v>
      </c>
      <c r="Y21" s="18"/>
    </row>
    <row r="22" spans="2:25" ht="14.25" customHeight="1">
      <c r="B22" s="205"/>
      <c r="C22" s="145"/>
      <c r="D22" s="145"/>
      <c r="E22" s="325" t="s">
        <v>103</v>
      </c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209"/>
      <c r="U22" s="221">
        <v>30000</v>
      </c>
      <c r="V22" s="221">
        <v>272543</v>
      </c>
      <c r="W22" s="221">
        <v>272543</v>
      </c>
      <c r="X22" s="220">
        <f t="shared" si="0"/>
        <v>908.4766666666667</v>
      </c>
      <c r="Y22" s="18"/>
    </row>
    <row r="23" spans="2:25" ht="14.25" customHeight="1">
      <c r="B23" s="205"/>
      <c r="C23" s="145"/>
      <c r="D23" s="145"/>
      <c r="E23" s="325" t="s">
        <v>56</v>
      </c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209"/>
      <c r="U23" s="221">
        <v>35019000</v>
      </c>
      <c r="V23" s="221">
        <v>40223771</v>
      </c>
      <c r="W23" s="221">
        <v>39978570</v>
      </c>
      <c r="X23" s="220">
        <f t="shared" si="0"/>
        <v>114.1625117793198</v>
      </c>
      <c r="Y23" s="18"/>
    </row>
    <row r="24" spans="2:25" ht="14.25" customHeight="1"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209"/>
      <c r="U24" s="219"/>
      <c r="V24" s="219"/>
      <c r="W24" s="219"/>
      <c r="X24" s="222"/>
      <c r="Y24" s="18"/>
    </row>
    <row r="25" spans="2:25" ht="14.25" customHeight="1">
      <c r="B25" s="20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209"/>
      <c r="U25" s="219"/>
      <c r="V25" s="219"/>
      <c r="W25" s="219"/>
      <c r="X25" s="166"/>
      <c r="Y25" s="17"/>
    </row>
    <row r="26" spans="2:25" s="78" customFormat="1" ht="14.25" customHeight="1">
      <c r="B26" s="213"/>
      <c r="C26" s="324" t="s">
        <v>3</v>
      </c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214"/>
      <c r="U26" s="215">
        <f aca="true" t="shared" si="1" ref="U26:W27">SUM(U27)</f>
        <v>86250000</v>
      </c>
      <c r="V26" s="215">
        <f t="shared" si="1"/>
        <v>86250000</v>
      </c>
      <c r="W26" s="215">
        <f t="shared" si="1"/>
        <v>86250000</v>
      </c>
      <c r="X26" s="237">
        <f>W26/U26*100</f>
        <v>100</v>
      </c>
      <c r="Y26" s="23"/>
    </row>
    <row r="27" spans="2:25" ht="14.25" customHeight="1">
      <c r="B27" s="205"/>
      <c r="C27" s="145"/>
      <c r="D27" s="325" t="s">
        <v>47</v>
      </c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209"/>
      <c r="U27" s="219">
        <f t="shared" si="1"/>
        <v>86250000</v>
      </c>
      <c r="V27" s="219">
        <f t="shared" si="1"/>
        <v>86250000</v>
      </c>
      <c r="W27" s="219">
        <f t="shared" si="1"/>
        <v>86250000</v>
      </c>
      <c r="X27" s="223">
        <f>W27/U27*100</f>
        <v>100</v>
      </c>
      <c r="Y27" s="18"/>
    </row>
    <row r="28" spans="2:25" ht="14.25" customHeight="1">
      <c r="B28" s="205"/>
      <c r="C28" s="145"/>
      <c r="D28" s="145"/>
      <c r="E28" s="325" t="s">
        <v>48</v>
      </c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209"/>
      <c r="U28" s="221">
        <v>86250000</v>
      </c>
      <c r="V28" s="221">
        <v>86250000</v>
      </c>
      <c r="W28" s="221">
        <v>86250000</v>
      </c>
      <c r="X28" s="223">
        <f>W28/U28*100</f>
        <v>100</v>
      </c>
      <c r="Y28" s="18"/>
    </row>
    <row r="29" spans="2:25" ht="14.25" customHeight="1">
      <c r="B29" s="20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09"/>
      <c r="U29" s="219"/>
      <c r="V29" s="219"/>
      <c r="W29" s="219"/>
      <c r="X29" s="222"/>
      <c r="Y29" s="18"/>
    </row>
    <row r="30" spans="2:25" ht="14.25" customHeight="1">
      <c r="B30" s="20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209"/>
      <c r="U30" s="219"/>
      <c r="V30" s="219"/>
      <c r="W30" s="219"/>
      <c r="X30" s="222"/>
      <c r="Y30" s="18"/>
    </row>
    <row r="31" spans="2:25" s="78" customFormat="1" ht="14.25" customHeight="1">
      <c r="B31" s="213"/>
      <c r="C31" s="324" t="s">
        <v>115</v>
      </c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214"/>
      <c r="U31" s="215">
        <f>SUM(U32,U34,U36,U38)</f>
        <v>558365000</v>
      </c>
      <c r="V31" s="215">
        <f>SUM(V32,V34,V36,V38)</f>
        <v>546864988</v>
      </c>
      <c r="W31" s="215">
        <f>SUM(W32,W34,W36,W38)</f>
        <v>546864988</v>
      </c>
      <c r="X31" s="216">
        <f aca="true" t="shared" si="2" ref="X31:X40">W31/U31*100</f>
        <v>97.9404131705963</v>
      </c>
      <c r="Y31" s="23"/>
    </row>
    <row r="32" spans="2:25" ht="14.25" customHeight="1">
      <c r="B32" s="205"/>
      <c r="C32" s="145"/>
      <c r="D32" s="325" t="s">
        <v>32</v>
      </c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209"/>
      <c r="U32" s="219">
        <f>SUM(U33)</f>
        <v>315788000</v>
      </c>
      <c r="V32" s="219">
        <f>SUM(V33)</f>
        <v>310412371</v>
      </c>
      <c r="W32" s="219">
        <f>SUM(W33)</f>
        <v>310412371</v>
      </c>
      <c r="X32" s="220">
        <f t="shared" si="2"/>
        <v>98.29770953931119</v>
      </c>
      <c r="Y32" s="18"/>
    </row>
    <row r="33" spans="2:25" ht="14.25" customHeight="1">
      <c r="B33" s="205"/>
      <c r="C33" s="145"/>
      <c r="D33" s="145"/>
      <c r="E33" s="325" t="s">
        <v>33</v>
      </c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209"/>
      <c r="U33" s="221">
        <v>315788000</v>
      </c>
      <c r="V33" s="221">
        <v>310412371</v>
      </c>
      <c r="W33" s="221">
        <v>310412371</v>
      </c>
      <c r="X33" s="220">
        <f t="shared" si="2"/>
        <v>98.29770953931119</v>
      </c>
      <c r="Y33" s="18"/>
    </row>
    <row r="34" spans="2:25" ht="14.25" customHeight="1">
      <c r="B34" s="205"/>
      <c r="C34" s="145"/>
      <c r="D34" s="325" t="s">
        <v>47</v>
      </c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209"/>
      <c r="U34" s="219">
        <f>SUM(U35)</f>
        <v>179813000</v>
      </c>
      <c r="V34" s="219">
        <f>SUM(V35)</f>
        <v>173573787</v>
      </c>
      <c r="W34" s="219">
        <f>SUM(W35)</f>
        <v>173573787</v>
      </c>
      <c r="X34" s="220">
        <f t="shared" si="2"/>
        <v>96.53016578334159</v>
      </c>
      <c r="Y34" s="18"/>
    </row>
    <row r="35" spans="2:25" ht="14.25" customHeight="1">
      <c r="B35" s="205"/>
      <c r="C35" s="145"/>
      <c r="D35" s="145"/>
      <c r="E35" s="325" t="s">
        <v>48</v>
      </c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209"/>
      <c r="U35" s="221">
        <v>179813000</v>
      </c>
      <c r="V35" s="221">
        <v>173573787</v>
      </c>
      <c r="W35" s="221">
        <v>173573787</v>
      </c>
      <c r="X35" s="220">
        <f t="shared" si="2"/>
        <v>96.53016578334159</v>
      </c>
      <c r="Y35" s="18"/>
    </row>
    <row r="36" spans="2:25" ht="14.25" customHeight="1">
      <c r="B36" s="205"/>
      <c r="C36" s="145"/>
      <c r="D36" s="325" t="s">
        <v>109</v>
      </c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209"/>
      <c r="U36" s="219">
        <f>SUM(U37)</f>
        <v>1000</v>
      </c>
      <c r="V36" s="219">
        <f>SUM(V37)</f>
        <v>0</v>
      </c>
      <c r="W36" s="219">
        <f>SUM(W37)</f>
        <v>0</v>
      </c>
      <c r="X36" s="220">
        <f t="shared" si="2"/>
        <v>0</v>
      </c>
      <c r="Y36" s="18"/>
    </row>
    <row r="37" spans="2:25" ht="14.25" customHeight="1">
      <c r="B37" s="205"/>
      <c r="C37" s="145"/>
      <c r="D37" s="145"/>
      <c r="E37" s="325" t="s">
        <v>116</v>
      </c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209"/>
      <c r="U37" s="221">
        <v>1000</v>
      </c>
      <c r="V37" s="221">
        <v>0</v>
      </c>
      <c r="W37" s="221">
        <v>0</v>
      </c>
      <c r="X37" s="220">
        <f t="shared" si="2"/>
        <v>0</v>
      </c>
      <c r="Y37" s="18"/>
    </row>
    <row r="38" spans="2:25" ht="14.25" customHeight="1">
      <c r="B38" s="205"/>
      <c r="C38" s="145"/>
      <c r="D38" s="325" t="s">
        <v>51</v>
      </c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209"/>
      <c r="U38" s="219">
        <f>SUM(U39:U40)</f>
        <v>62763000</v>
      </c>
      <c r="V38" s="219">
        <f>SUM(V39:V40)</f>
        <v>62878830</v>
      </c>
      <c r="W38" s="219">
        <f>SUM(W39:W40)</f>
        <v>62878830</v>
      </c>
      <c r="X38" s="220">
        <f t="shared" si="2"/>
        <v>100.18455140767651</v>
      </c>
      <c r="Y38" s="18"/>
    </row>
    <row r="39" spans="2:25" ht="14.25" customHeight="1">
      <c r="B39" s="205"/>
      <c r="C39" s="145"/>
      <c r="D39" s="145"/>
      <c r="E39" s="325" t="s">
        <v>103</v>
      </c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209"/>
      <c r="U39" s="221">
        <v>1000</v>
      </c>
      <c r="V39" s="221">
        <v>66970</v>
      </c>
      <c r="W39" s="221">
        <v>66970</v>
      </c>
      <c r="X39" s="187" t="s">
        <v>377</v>
      </c>
      <c r="Y39" s="18"/>
    </row>
    <row r="40" spans="2:25" ht="14.25" customHeight="1">
      <c r="B40" s="205"/>
      <c r="C40" s="145"/>
      <c r="D40" s="145"/>
      <c r="E40" s="325" t="s">
        <v>56</v>
      </c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209"/>
      <c r="U40" s="221">
        <v>62762000</v>
      </c>
      <c r="V40" s="221">
        <v>62811860</v>
      </c>
      <c r="W40" s="221">
        <v>62811860</v>
      </c>
      <c r="X40" s="220">
        <f t="shared" si="2"/>
        <v>100.07944297504861</v>
      </c>
      <c r="Y40" s="18"/>
    </row>
    <row r="41" spans="2:25" ht="14.25" customHeight="1">
      <c r="B41" s="20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209"/>
      <c r="U41" s="219"/>
      <c r="V41" s="219"/>
      <c r="W41" s="219"/>
      <c r="X41" s="222"/>
      <c r="Y41" s="18"/>
    </row>
    <row r="42" spans="2:25" ht="14.25" customHeight="1">
      <c r="B42" s="20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209"/>
      <c r="U42" s="219"/>
      <c r="V42" s="219"/>
      <c r="W42" s="219"/>
      <c r="X42" s="166"/>
      <c r="Y42" s="17"/>
    </row>
    <row r="43" spans="2:25" s="78" customFormat="1" ht="14.25" customHeight="1">
      <c r="B43" s="213"/>
      <c r="C43" s="324" t="s">
        <v>117</v>
      </c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214"/>
      <c r="U43" s="215">
        <f>SUM(U44,U46,U48)</f>
        <v>384842000</v>
      </c>
      <c r="V43" s="215">
        <f>SUM(V44,V46,V48)</f>
        <v>341022324</v>
      </c>
      <c r="W43" s="215">
        <f>SUM(W44,W46,W48)</f>
        <v>341022324</v>
      </c>
      <c r="X43" s="216">
        <f aca="true" t="shared" si="3" ref="X43:X50">W43/U43*100</f>
        <v>88.61359311093904</v>
      </c>
      <c r="Y43" s="23"/>
    </row>
    <row r="44" spans="2:25" ht="14.25" customHeight="1">
      <c r="B44" s="205"/>
      <c r="C44" s="145"/>
      <c r="D44" s="325" t="s">
        <v>118</v>
      </c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209"/>
      <c r="U44" s="219">
        <f>SUM(U45)</f>
        <v>384839000</v>
      </c>
      <c r="V44" s="219">
        <f>SUM(V45)</f>
        <v>340659913</v>
      </c>
      <c r="W44" s="219">
        <f>SUM(W45)</f>
        <v>340659913</v>
      </c>
      <c r="X44" s="220">
        <f t="shared" si="3"/>
        <v>88.52011178700704</v>
      </c>
      <c r="Y44" s="18"/>
    </row>
    <row r="45" spans="2:25" ht="14.25" customHeight="1">
      <c r="B45" s="205"/>
      <c r="C45" s="145"/>
      <c r="D45" s="145"/>
      <c r="E45" s="325" t="s">
        <v>119</v>
      </c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209"/>
      <c r="U45" s="221">
        <v>384839000</v>
      </c>
      <c r="V45" s="221">
        <v>340659913</v>
      </c>
      <c r="W45" s="221">
        <v>340659913</v>
      </c>
      <c r="X45" s="220">
        <f t="shared" si="3"/>
        <v>88.52011178700704</v>
      </c>
      <c r="Y45" s="18"/>
    </row>
    <row r="46" spans="2:25" ht="14.25" customHeight="1">
      <c r="B46" s="205"/>
      <c r="C46" s="145"/>
      <c r="D46" s="325" t="s">
        <v>50</v>
      </c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209"/>
      <c r="U46" s="219">
        <f>SUM(U47)</f>
        <v>1000</v>
      </c>
      <c r="V46" s="219">
        <f>SUM(V47)</f>
        <v>328611</v>
      </c>
      <c r="W46" s="219">
        <f>SUM(W47)</f>
        <v>328611</v>
      </c>
      <c r="X46" s="220">
        <f t="shared" si="3"/>
        <v>32861.1</v>
      </c>
      <c r="Y46" s="18"/>
    </row>
    <row r="47" spans="2:25" ht="14.25" customHeight="1">
      <c r="B47" s="205"/>
      <c r="C47" s="145"/>
      <c r="D47" s="145"/>
      <c r="E47" s="325" t="s">
        <v>50</v>
      </c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209"/>
      <c r="U47" s="221">
        <v>1000</v>
      </c>
      <c r="V47" s="221">
        <v>328611</v>
      </c>
      <c r="W47" s="221">
        <v>328611</v>
      </c>
      <c r="X47" s="220">
        <f t="shared" si="3"/>
        <v>32861.1</v>
      </c>
      <c r="Y47" s="18"/>
    </row>
    <row r="48" spans="2:25" ht="14.25" customHeight="1">
      <c r="B48" s="205"/>
      <c r="C48" s="145"/>
      <c r="D48" s="325" t="s">
        <v>51</v>
      </c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209"/>
      <c r="U48" s="219">
        <f>SUM(U49:U50)</f>
        <v>2000</v>
      </c>
      <c r="V48" s="219">
        <f>SUM(V49:V50)</f>
        <v>33800</v>
      </c>
      <c r="W48" s="219">
        <f>SUM(W49:W50)</f>
        <v>33800</v>
      </c>
      <c r="X48" s="187" t="s">
        <v>378</v>
      </c>
      <c r="Y48" s="18"/>
    </row>
    <row r="49" spans="2:25" ht="14.25" customHeight="1">
      <c r="B49" s="205"/>
      <c r="C49" s="145"/>
      <c r="D49" s="145"/>
      <c r="E49" s="325" t="s">
        <v>103</v>
      </c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209"/>
      <c r="U49" s="221">
        <v>1000</v>
      </c>
      <c r="V49" s="221">
        <v>0</v>
      </c>
      <c r="W49" s="221">
        <v>0</v>
      </c>
      <c r="X49" s="220">
        <f t="shared" si="3"/>
        <v>0</v>
      </c>
      <c r="Y49" s="18"/>
    </row>
    <row r="50" spans="2:25" ht="14.25" customHeight="1">
      <c r="B50" s="205"/>
      <c r="C50" s="145"/>
      <c r="D50" s="145"/>
      <c r="E50" s="325" t="s">
        <v>56</v>
      </c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209"/>
      <c r="U50" s="221">
        <v>1000</v>
      </c>
      <c r="V50" s="221">
        <v>33800</v>
      </c>
      <c r="W50" s="221">
        <v>33800</v>
      </c>
      <c r="X50" s="223">
        <f t="shared" si="3"/>
        <v>3379.9999999999995</v>
      </c>
      <c r="Y50" s="18"/>
    </row>
    <row r="51" spans="2:25" ht="14.25" customHeight="1">
      <c r="B51" s="205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24"/>
      <c r="U51" s="238"/>
      <c r="V51" s="238"/>
      <c r="W51" s="239"/>
      <c r="X51" s="239"/>
      <c r="Y51" s="18"/>
    </row>
    <row r="52" spans="2:25" ht="10.5" customHeight="1">
      <c r="B52" s="229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205"/>
      <c r="U52" s="165"/>
      <c r="V52" s="165"/>
      <c r="W52" s="185"/>
      <c r="X52" s="185"/>
      <c r="Y52" s="18"/>
    </row>
    <row r="53" spans="2:24" ht="10.5" customHeight="1"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</sheetData>
  <mergeCells count="39">
    <mergeCell ref="E49:S49"/>
    <mergeCell ref="E50:S50"/>
    <mergeCell ref="D44:S44"/>
    <mergeCell ref="E45:S45"/>
    <mergeCell ref="D46:S46"/>
    <mergeCell ref="E47:S47"/>
    <mergeCell ref="D38:S38"/>
    <mergeCell ref="E39:S39"/>
    <mergeCell ref="C43:S43"/>
    <mergeCell ref="D48:S48"/>
    <mergeCell ref="E40:S40"/>
    <mergeCell ref="D34:S34"/>
    <mergeCell ref="E35:S35"/>
    <mergeCell ref="D36:S36"/>
    <mergeCell ref="E37:S37"/>
    <mergeCell ref="E28:S28"/>
    <mergeCell ref="C31:S31"/>
    <mergeCell ref="D32:S32"/>
    <mergeCell ref="E33:S33"/>
    <mergeCell ref="E22:S22"/>
    <mergeCell ref="E23:S23"/>
    <mergeCell ref="C26:S26"/>
    <mergeCell ref="D27:S27"/>
    <mergeCell ref="D18:S18"/>
    <mergeCell ref="E19:S19"/>
    <mergeCell ref="D20:S20"/>
    <mergeCell ref="E21:S21"/>
    <mergeCell ref="D14:S14"/>
    <mergeCell ref="E15:S15"/>
    <mergeCell ref="D16:S16"/>
    <mergeCell ref="E17:S17"/>
    <mergeCell ref="D10:S10"/>
    <mergeCell ref="E11:S11"/>
    <mergeCell ref="D12:S12"/>
    <mergeCell ref="E13:S13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78"/>
  <sheetViews>
    <sheetView view="pageBreakPreview" zoomScale="60" workbookViewId="0" topLeftCell="A1">
      <selection activeCell="W19" sqref="W19"/>
    </sheetView>
  </sheetViews>
  <sheetFormatPr defaultColWidth="9.00390625" defaultRowHeight="13.5"/>
  <cols>
    <col min="1" max="1" width="1.25" style="70" customWidth="1"/>
    <col min="2" max="20" width="1.625" style="70" customWidth="1"/>
    <col min="21" max="25" width="13.625" style="70" customWidth="1"/>
    <col min="26" max="26" width="1.625" style="70" customWidth="1"/>
    <col min="27" max="16384" width="9.00390625" style="70" customWidth="1"/>
  </cols>
  <sheetData>
    <row r="1" spans="25:26" ht="10.5" customHeight="1">
      <c r="Y1" s="71"/>
      <c r="Z1" s="97" t="s">
        <v>304</v>
      </c>
    </row>
    <row r="2" ht="10.5" customHeight="1"/>
    <row r="3" spans="2:27" s="73" customFormat="1" ht="18" customHeight="1">
      <c r="B3" s="329" t="s">
        <v>270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72"/>
      <c r="AA3" s="72"/>
    </row>
    <row r="4" spans="2:26" ht="12.7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74"/>
    </row>
    <row r="5" spans="2:26" ht="18" customHeight="1">
      <c r="B5" s="319" t="s">
        <v>242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19" t="s">
        <v>244</v>
      </c>
      <c r="V5" s="320"/>
      <c r="W5" s="320"/>
      <c r="X5" s="320"/>
      <c r="Y5" s="323"/>
      <c r="Z5" s="74"/>
    </row>
    <row r="6" spans="2:26" ht="18" customHeight="1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206" t="s">
        <v>258</v>
      </c>
      <c r="V6" s="207" t="s">
        <v>259</v>
      </c>
      <c r="W6" s="207" t="s">
        <v>260</v>
      </c>
      <c r="X6" s="207" t="s">
        <v>261</v>
      </c>
      <c r="Y6" s="208" t="s">
        <v>262</v>
      </c>
      <c r="Z6" s="67"/>
    </row>
    <row r="7" spans="2:26" ht="11.25" customHeight="1">
      <c r="B7" s="20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209"/>
      <c r="U7" s="210" t="s">
        <v>267</v>
      </c>
      <c r="V7" s="211" t="s">
        <v>368</v>
      </c>
      <c r="W7" s="211" t="s">
        <v>368</v>
      </c>
      <c r="X7" s="211" t="s">
        <v>368</v>
      </c>
      <c r="Y7" s="211" t="s">
        <v>366</v>
      </c>
      <c r="Z7" s="75"/>
    </row>
    <row r="8" spans="2:26" ht="11.25" customHeight="1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9"/>
      <c r="U8" s="205"/>
      <c r="V8" s="205"/>
      <c r="W8" s="205"/>
      <c r="X8" s="205"/>
      <c r="Y8" s="205"/>
      <c r="Z8" s="74"/>
    </row>
    <row r="9" spans="2:26" s="78" customFormat="1" ht="11.25" customHeight="1">
      <c r="B9" s="213"/>
      <c r="C9" s="324" t="s">
        <v>97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214"/>
      <c r="U9" s="231">
        <f>SUM(U10,U12,U19,U21,U23,U25,U27,U30)</f>
        <v>62128729000</v>
      </c>
      <c r="V9" s="231">
        <f>SUM(V10,V12,V19,V21,V23,V25,V27,V30)</f>
        <v>60762763300</v>
      </c>
      <c r="W9" s="231">
        <f>SUM(W10,W12,W19,W21,W23,W25,W27,W30)</f>
        <v>0</v>
      </c>
      <c r="X9" s="240">
        <f aca="true" t="shared" si="0" ref="X9:X31">U9-V9-W9</f>
        <v>1365965700</v>
      </c>
      <c r="Y9" s="232">
        <f aca="true" t="shared" si="1" ref="Y9:Y31">V9/U9*100</f>
        <v>97.80139442414797</v>
      </c>
      <c r="Z9" s="77"/>
    </row>
    <row r="10" spans="2:26" ht="11.25" customHeight="1">
      <c r="B10" s="205"/>
      <c r="C10" s="145"/>
      <c r="D10" s="325" t="s">
        <v>59</v>
      </c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209"/>
      <c r="U10" s="147">
        <f>SUM(U11)</f>
        <v>1014736000</v>
      </c>
      <c r="V10" s="147">
        <f>SUM(V11)</f>
        <v>992547566</v>
      </c>
      <c r="W10" s="147">
        <f>SUM(W11)</f>
        <v>0</v>
      </c>
      <c r="X10" s="147">
        <f t="shared" si="0"/>
        <v>22188434</v>
      </c>
      <c r="Y10" s="148">
        <f t="shared" si="1"/>
        <v>97.81337865218146</v>
      </c>
      <c r="Z10" s="79"/>
    </row>
    <row r="11" spans="2:26" ht="11.25" customHeight="1">
      <c r="B11" s="205"/>
      <c r="C11" s="145"/>
      <c r="D11" s="145"/>
      <c r="E11" s="325" t="s">
        <v>60</v>
      </c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209"/>
      <c r="U11" s="221">
        <v>1014736000</v>
      </c>
      <c r="V11" s="221">
        <v>992547566</v>
      </c>
      <c r="W11" s="221">
        <v>0</v>
      </c>
      <c r="X11" s="147">
        <f t="shared" si="0"/>
        <v>22188434</v>
      </c>
      <c r="Y11" s="148">
        <f t="shared" si="1"/>
        <v>97.81337865218146</v>
      </c>
      <c r="Z11" s="79"/>
    </row>
    <row r="12" spans="2:26" ht="11.25" customHeight="1">
      <c r="B12" s="205"/>
      <c r="C12" s="145"/>
      <c r="D12" s="325" t="s">
        <v>120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209"/>
      <c r="U12" s="147">
        <f>SUM(U13:U18)</f>
        <v>40007463000</v>
      </c>
      <c r="V12" s="147">
        <f>SUM(V13:V18)</f>
        <v>39483778766</v>
      </c>
      <c r="W12" s="147">
        <f>SUM(W13:W18)</f>
        <v>0</v>
      </c>
      <c r="X12" s="147">
        <f t="shared" si="0"/>
        <v>523684234</v>
      </c>
      <c r="Y12" s="148">
        <f t="shared" si="1"/>
        <v>98.69103363539948</v>
      </c>
      <c r="Z12" s="79"/>
    </row>
    <row r="13" spans="2:26" ht="11.25" customHeight="1">
      <c r="B13" s="205"/>
      <c r="C13" s="145"/>
      <c r="D13" s="145"/>
      <c r="E13" s="325" t="s">
        <v>121</v>
      </c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209"/>
      <c r="U13" s="221">
        <v>36252895000</v>
      </c>
      <c r="V13" s="221">
        <v>35828977775</v>
      </c>
      <c r="W13" s="221">
        <v>0</v>
      </c>
      <c r="X13" s="147">
        <f t="shared" si="0"/>
        <v>423917225</v>
      </c>
      <c r="Y13" s="148">
        <f t="shared" si="1"/>
        <v>98.83066655780179</v>
      </c>
      <c r="Z13" s="74"/>
    </row>
    <row r="14" spans="2:26" ht="11.25" customHeight="1">
      <c r="B14" s="205"/>
      <c r="C14" s="145"/>
      <c r="D14" s="145"/>
      <c r="E14" s="325" t="s">
        <v>122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209"/>
      <c r="U14" s="221">
        <v>3075469000</v>
      </c>
      <c r="V14" s="221">
        <v>2987380395</v>
      </c>
      <c r="W14" s="221">
        <v>0</v>
      </c>
      <c r="X14" s="147">
        <f t="shared" si="0"/>
        <v>88088605</v>
      </c>
      <c r="Y14" s="148">
        <f t="shared" si="1"/>
        <v>97.1357667724825</v>
      </c>
      <c r="Z14" s="74"/>
    </row>
    <row r="15" spans="2:26" ht="11.25" customHeight="1">
      <c r="B15" s="205"/>
      <c r="C15" s="145"/>
      <c r="D15" s="145"/>
      <c r="E15" s="325" t="s">
        <v>123</v>
      </c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209"/>
      <c r="U15" s="221">
        <v>700000</v>
      </c>
      <c r="V15" s="221">
        <v>345390</v>
      </c>
      <c r="W15" s="221">
        <v>0</v>
      </c>
      <c r="X15" s="147">
        <f t="shared" si="0"/>
        <v>354610</v>
      </c>
      <c r="Y15" s="148">
        <f t="shared" si="1"/>
        <v>49.34142857142857</v>
      </c>
      <c r="Z15" s="74"/>
    </row>
    <row r="16" spans="2:26" ht="11.25" customHeight="1">
      <c r="B16" s="205"/>
      <c r="C16" s="145"/>
      <c r="D16" s="145"/>
      <c r="E16" s="325" t="s">
        <v>124</v>
      </c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209"/>
      <c r="U16" s="221">
        <v>420000000</v>
      </c>
      <c r="V16" s="221">
        <v>417200000</v>
      </c>
      <c r="W16" s="221">
        <v>0</v>
      </c>
      <c r="X16" s="147">
        <f t="shared" si="0"/>
        <v>2800000</v>
      </c>
      <c r="Y16" s="148">
        <f t="shared" si="1"/>
        <v>99.33333333333333</v>
      </c>
      <c r="Z16" s="74"/>
    </row>
    <row r="17" spans="2:26" ht="11.25" customHeight="1">
      <c r="B17" s="205"/>
      <c r="C17" s="145"/>
      <c r="D17" s="145"/>
      <c r="E17" s="325" t="s">
        <v>125</v>
      </c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209"/>
      <c r="U17" s="221">
        <v>223020000</v>
      </c>
      <c r="V17" s="221">
        <v>216650000</v>
      </c>
      <c r="W17" s="221">
        <v>0</v>
      </c>
      <c r="X17" s="147">
        <f t="shared" si="0"/>
        <v>6370000</v>
      </c>
      <c r="Y17" s="148">
        <f t="shared" si="1"/>
        <v>97.14375392341495</v>
      </c>
      <c r="Z17" s="74"/>
    </row>
    <row r="18" spans="2:26" ht="11.25" customHeight="1">
      <c r="B18" s="205"/>
      <c r="C18" s="145"/>
      <c r="D18" s="145"/>
      <c r="E18" s="325" t="s">
        <v>126</v>
      </c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209"/>
      <c r="U18" s="221">
        <v>35379000</v>
      </c>
      <c r="V18" s="221">
        <v>33225206</v>
      </c>
      <c r="W18" s="221">
        <v>0</v>
      </c>
      <c r="X18" s="147">
        <f t="shared" si="0"/>
        <v>2153794</v>
      </c>
      <c r="Y18" s="148">
        <f t="shared" si="1"/>
        <v>93.91222476610419</v>
      </c>
      <c r="Z18" s="74"/>
    </row>
    <row r="19" spans="2:26" ht="11.25" customHeight="1">
      <c r="B19" s="205"/>
      <c r="C19" s="145"/>
      <c r="D19" s="325" t="s">
        <v>127</v>
      </c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209"/>
      <c r="U19" s="147">
        <f>SUM(U20)</f>
        <v>12321355000</v>
      </c>
      <c r="V19" s="147">
        <f>SUM(V20)</f>
        <v>12320617085</v>
      </c>
      <c r="W19" s="147">
        <f>SUM(W20)</f>
        <v>0</v>
      </c>
      <c r="X19" s="147">
        <f t="shared" si="0"/>
        <v>737915</v>
      </c>
      <c r="Y19" s="148">
        <f t="shared" si="1"/>
        <v>99.99401108887781</v>
      </c>
      <c r="Z19" s="74"/>
    </row>
    <row r="20" spans="2:26" ht="11.25" customHeight="1">
      <c r="B20" s="205"/>
      <c r="C20" s="145"/>
      <c r="D20" s="145"/>
      <c r="E20" s="325" t="s">
        <v>127</v>
      </c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209"/>
      <c r="U20" s="221">
        <v>12321355000</v>
      </c>
      <c r="V20" s="221">
        <v>12320617085</v>
      </c>
      <c r="W20" s="221">
        <v>0</v>
      </c>
      <c r="X20" s="147">
        <f t="shared" si="0"/>
        <v>737915</v>
      </c>
      <c r="Y20" s="148">
        <f t="shared" si="1"/>
        <v>99.99401108887781</v>
      </c>
      <c r="Z20" s="74"/>
    </row>
    <row r="21" spans="2:26" ht="11.25" customHeight="1">
      <c r="B21" s="205"/>
      <c r="C21" s="145"/>
      <c r="D21" s="325" t="s">
        <v>128</v>
      </c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209"/>
      <c r="U21" s="147">
        <f>SUM(U22)</f>
        <v>3775435000</v>
      </c>
      <c r="V21" s="147">
        <f>SUM(V22)</f>
        <v>3775434340</v>
      </c>
      <c r="W21" s="147">
        <f>SUM(W22)</f>
        <v>0</v>
      </c>
      <c r="X21" s="147">
        <f t="shared" si="0"/>
        <v>660</v>
      </c>
      <c r="Y21" s="148">
        <f t="shared" si="1"/>
        <v>99.9999825185707</v>
      </c>
      <c r="Z21" s="74"/>
    </row>
    <row r="22" spans="2:26" ht="11.25" customHeight="1">
      <c r="B22" s="205"/>
      <c r="C22" s="145"/>
      <c r="D22" s="145"/>
      <c r="E22" s="325" t="s">
        <v>129</v>
      </c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209"/>
      <c r="U22" s="221">
        <v>3775435000</v>
      </c>
      <c r="V22" s="221">
        <v>3775434340</v>
      </c>
      <c r="W22" s="221">
        <v>0</v>
      </c>
      <c r="X22" s="147">
        <f t="shared" si="0"/>
        <v>660</v>
      </c>
      <c r="Y22" s="148">
        <f t="shared" si="1"/>
        <v>99.9999825185707</v>
      </c>
      <c r="Z22" s="74"/>
    </row>
    <row r="23" spans="2:26" ht="11.25" customHeight="1">
      <c r="B23" s="205"/>
      <c r="C23" s="145"/>
      <c r="D23" s="325" t="s">
        <v>130</v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209"/>
      <c r="U23" s="147">
        <f>SUM(U24)</f>
        <v>3944781000</v>
      </c>
      <c r="V23" s="147">
        <f>SUM(V24)</f>
        <v>3727325737</v>
      </c>
      <c r="W23" s="147">
        <f>SUM(W24)</f>
        <v>0</v>
      </c>
      <c r="X23" s="147">
        <f t="shared" si="0"/>
        <v>217455263</v>
      </c>
      <c r="Y23" s="148">
        <f t="shared" si="1"/>
        <v>94.48752001695405</v>
      </c>
      <c r="Z23" s="74"/>
    </row>
    <row r="24" spans="2:26" ht="11.25" customHeight="1">
      <c r="B24" s="205"/>
      <c r="C24" s="145"/>
      <c r="D24" s="145"/>
      <c r="E24" s="325" t="s">
        <v>131</v>
      </c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209"/>
      <c r="U24" s="221">
        <v>3944781000</v>
      </c>
      <c r="V24" s="221">
        <v>3727325737</v>
      </c>
      <c r="W24" s="221">
        <v>0</v>
      </c>
      <c r="X24" s="147">
        <f t="shared" si="0"/>
        <v>217455263</v>
      </c>
      <c r="Y24" s="148">
        <f t="shared" si="1"/>
        <v>94.48752001695405</v>
      </c>
      <c r="Z24" s="79"/>
    </row>
    <row r="25" spans="2:26" ht="11.25" customHeight="1">
      <c r="B25" s="205"/>
      <c r="C25" s="145"/>
      <c r="D25" s="325" t="s">
        <v>132</v>
      </c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209"/>
      <c r="U25" s="147">
        <f>SUM(U26)</f>
        <v>68072000</v>
      </c>
      <c r="V25" s="147">
        <f>SUM(V26)</f>
        <v>66155232</v>
      </c>
      <c r="W25" s="147">
        <f>SUM(W26)</f>
        <v>0</v>
      </c>
      <c r="X25" s="147">
        <f t="shared" si="0"/>
        <v>1916768</v>
      </c>
      <c r="Y25" s="148">
        <f t="shared" si="1"/>
        <v>97.18420495945469</v>
      </c>
      <c r="Z25" s="79"/>
    </row>
    <row r="26" spans="2:26" ht="11.25" customHeight="1">
      <c r="B26" s="205"/>
      <c r="C26" s="145"/>
      <c r="D26" s="145"/>
      <c r="E26" s="325" t="s">
        <v>132</v>
      </c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209"/>
      <c r="U26" s="221">
        <v>68072000</v>
      </c>
      <c r="V26" s="221">
        <v>66155232</v>
      </c>
      <c r="W26" s="221">
        <v>0</v>
      </c>
      <c r="X26" s="147">
        <f t="shared" si="0"/>
        <v>1916768</v>
      </c>
      <c r="Y26" s="148">
        <f t="shared" si="1"/>
        <v>97.18420495945469</v>
      </c>
      <c r="Z26" s="79"/>
    </row>
    <row r="27" spans="2:26" ht="11.25" customHeight="1">
      <c r="B27" s="205"/>
      <c r="C27" s="145"/>
      <c r="D27" s="325" t="s">
        <v>92</v>
      </c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209"/>
      <c r="U27" s="147">
        <v>396907000</v>
      </c>
      <c r="V27" s="147">
        <f>SUM(V28:V29)</f>
        <v>396904574</v>
      </c>
      <c r="W27" s="147">
        <f>SUM(W28:W29)</f>
        <v>0</v>
      </c>
      <c r="X27" s="147">
        <f t="shared" si="0"/>
        <v>2426</v>
      </c>
      <c r="Y27" s="148">
        <f t="shared" si="1"/>
        <v>99.99938877369257</v>
      </c>
      <c r="Z27" s="79"/>
    </row>
    <row r="28" spans="2:26" ht="11.25" customHeight="1">
      <c r="B28" s="205"/>
      <c r="C28" s="145"/>
      <c r="D28" s="145"/>
      <c r="E28" s="325" t="s">
        <v>133</v>
      </c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209"/>
      <c r="U28" s="221">
        <v>396906000</v>
      </c>
      <c r="V28" s="221">
        <v>396904574</v>
      </c>
      <c r="W28" s="221">
        <v>0</v>
      </c>
      <c r="X28" s="147">
        <f t="shared" si="0"/>
        <v>1426</v>
      </c>
      <c r="Y28" s="148">
        <f t="shared" si="1"/>
        <v>99.99964072097676</v>
      </c>
      <c r="Z28" s="79"/>
    </row>
    <row r="29" spans="2:26" ht="11.25" customHeight="1">
      <c r="B29" s="205"/>
      <c r="C29" s="145"/>
      <c r="D29" s="145"/>
      <c r="E29" s="325" t="s">
        <v>91</v>
      </c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209"/>
      <c r="U29" s="221">
        <v>1000</v>
      </c>
      <c r="V29" s="221">
        <v>0</v>
      </c>
      <c r="W29" s="221">
        <v>0</v>
      </c>
      <c r="X29" s="147">
        <f t="shared" si="0"/>
        <v>1000</v>
      </c>
      <c r="Y29" s="148">
        <f t="shared" si="1"/>
        <v>0</v>
      </c>
      <c r="Z29" s="79"/>
    </row>
    <row r="30" spans="2:26" ht="11.25" customHeight="1">
      <c r="B30" s="205"/>
      <c r="C30" s="145"/>
      <c r="D30" s="325" t="s">
        <v>96</v>
      </c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209"/>
      <c r="U30" s="147">
        <f>SUM(U31)</f>
        <v>599980000</v>
      </c>
      <c r="V30" s="147">
        <f>SUM(V31)</f>
        <v>0</v>
      </c>
      <c r="W30" s="147">
        <f>SUM(W31)</f>
        <v>0</v>
      </c>
      <c r="X30" s="147">
        <f t="shared" si="0"/>
        <v>599980000</v>
      </c>
      <c r="Y30" s="148">
        <f t="shared" si="1"/>
        <v>0</v>
      </c>
      <c r="Z30" s="79"/>
    </row>
    <row r="31" spans="2:26" ht="11.25" customHeight="1">
      <c r="B31" s="205"/>
      <c r="C31" s="145"/>
      <c r="D31" s="145"/>
      <c r="E31" s="325" t="s">
        <v>96</v>
      </c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209"/>
      <c r="U31" s="221">
        <v>599980000</v>
      </c>
      <c r="V31" s="221">
        <v>0</v>
      </c>
      <c r="W31" s="221">
        <v>0</v>
      </c>
      <c r="X31" s="147">
        <f t="shared" si="0"/>
        <v>599980000</v>
      </c>
      <c r="Y31" s="148">
        <f t="shared" si="1"/>
        <v>0</v>
      </c>
      <c r="Z31" s="79"/>
    </row>
    <row r="32" spans="2:26" ht="11.25" customHeight="1">
      <c r="B32" s="20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209"/>
      <c r="U32" s="147"/>
      <c r="V32" s="147"/>
      <c r="W32" s="147"/>
      <c r="X32" s="147"/>
      <c r="Y32" s="218"/>
      <c r="Z32" s="75"/>
    </row>
    <row r="33" spans="2:26" s="78" customFormat="1" ht="11.25" customHeight="1">
      <c r="B33" s="213"/>
      <c r="C33" s="324" t="s">
        <v>104</v>
      </c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214"/>
      <c r="U33" s="231">
        <f>SUM(U34,U45)</f>
        <v>29143780000</v>
      </c>
      <c r="V33" s="231">
        <f>SUM(V34,V45)</f>
        <v>27322598324</v>
      </c>
      <c r="W33" s="231">
        <v>0</v>
      </c>
      <c r="X33" s="231">
        <f>SUM(X34,X45)</f>
        <v>1821181676</v>
      </c>
      <c r="Y33" s="232">
        <f aca="true" t="shared" si="2" ref="Y33:Y47">V33/U33*100</f>
        <v>93.75104507376875</v>
      </c>
      <c r="Z33" s="77"/>
    </row>
    <row r="34" spans="2:26" s="78" customFormat="1" ht="11.25" customHeight="1">
      <c r="B34" s="213"/>
      <c r="C34" s="324" t="s">
        <v>321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214"/>
      <c r="U34" s="231">
        <f>SUM(U35,U37,U39,U41,U43)</f>
        <v>29070358000</v>
      </c>
      <c r="V34" s="231">
        <f>SUM(V35,V37,V39,V41,V43)</f>
        <v>27254553524</v>
      </c>
      <c r="W34" s="231">
        <v>0</v>
      </c>
      <c r="X34" s="231">
        <f>SUM(X36,X38,X40,X42,X44)</f>
        <v>1815804476</v>
      </c>
      <c r="Y34" s="232">
        <f t="shared" si="2"/>
        <v>93.75375949618508</v>
      </c>
      <c r="Z34" s="77"/>
    </row>
    <row r="35" spans="2:26" ht="11.25" customHeight="1">
      <c r="B35" s="205"/>
      <c r="C35" s="145"/>
      <c r="D35" s="325" t="s">
        <v>120</v>
      </c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209"/>
      <c r="U35" s="147">
        <f>SUM(U36)</f>
        <v>28181709000</v>
      </c>
      <c r="V35" s="147">
        <f>SUM(V36)</f>
        <v>26403020505</v>
      </c>
      <c r="W35" s="147">
        <v>0</v>
      </c>
      <c r="X35" s="147">
        <f aca="true" t="shared" si="3" ref="X35:X44">U35-V35-W35</f>
        <v>1778688495</v>
      </c>
      <c r="Y35" s="148">
        <f t="shared" si="2"/>
        <v>93.68850024318965</v>
      </c>
      <c r="Z35" s="79"/>
    </row>
    <row r="36" spans="2:26" ht="11.25" customHeight="1">
      <c r="B36" s="205"/>
      <c r="C36" s="145"/>
      <c r="D36" s="145"/>
      <c r="E36" s="325" t="s">
        <v>120</v>
      </c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209"/>
      <c r="U36" s="221">
        <v>28181709000</v>
      </c>
      <c r="V36" s="221">
        <v>26403020505</v>
      </c>
      <c r="W36" s="221">
        <v>0</v>
      </c>
      <c r="X36" s="147">
        <f t="shared" si="3"/>
        <v>1778688495</v>
      </c>
      <c r="Y36" s="148">
        <f t="shared" si="2"/>
        <v>93.68850024318965</v>
      </c>
      <c r="Z36" s="79"/>
    </row>
    <row r="37" spans="2:26" ht="11.25" customHeight="1">
      <c r="B37" s="205"/>
      <c r="C37" s="145"/>
      <c r="D37" s="325" t="s">
        <v>134</v>
      </c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209"/>
      <c r="U37" s="147">
        <f>SUM(U38)</f>
        <v>9721000</v>
      </c>
      <c r="V37" s="147">
        <f>SUM(V38)</f>
        <v>9154851</v>
      </c>
      <c r="W37" s="147">
        <v>0</v>
      </c>
      <c r="X37" s="147">
        <f t="shared" si="3"/>
        <v>566149</v>
      </c>
      <c r="Y37" s="148">
        <f t="shared" si="2"/>
        <v>94.17602098549533</v>
      </c>
      <c r="Z37" s="79"/>
    </row>
    <row r="38" spans="2:26" ht="11.25" customHeight="1">
      <c r="B38" s="205"/>
      <c r="C38" s="145"/>
      <c r="D38" s="145"/>
      <c r="E38" s="325" t="s">
        <v>134</v>
      </c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209"/>
      <c r="U38" s="221">
        <v>9721000</v>
      </c>
      <c r="V38" s="221">
        <v>9154851</v>
      </c>
      <c r="W38" s="221">
        <v>0</v>
      </c>
      <c r="X38" s="147">
        <f t="shared" si="3"/>
        <v>566149</v>
      </c>
      <c r="Y38" s="148">
        <f t="shared" si="2"/>
        <v>94.17602098549533</v>
      </c>
      <c r="Z38" s="79"/>
    </row>
    <row r="39" spans="2:26" ht="11.25" customHeight="1">
      <c r="B39" s="205"/>
      <c r="C39" s="145"/>
      <c r="D39" s="325" t="s">
        <v>326</v>
      </c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209"/>
      <c r="U39" s="147">
        <f>SUM(U40)</f>
        <v>617560000</v>
      </c>
      <c r="V39" s="147">
        <f>SUM(V40)</f>
        <v>583718695</v>
      </c>
      <c r="W39" s="147">
        <v>0</v>
      </c>
      <c r="X39" s="147">
        <f t="shared" si="3"/>
        <v>33841305</v>
      </c>
      <c r="Y39" s="148">
        <f t="shared" si="2"/>
        <v>94.52015917481702</v>
      </c>
      <c r="Z39" s="79"/>
    </row>
    <row r="40" spans="2:26" ht="11.25" customHeight="1">
      <c r="B40" s="205"/>
      <c r="C40" s="145"/>
      <c r="D40" s="145"/>
      <c r="E40" s="325" t="s">
        <v>326</v>
      </c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209"/>
      <c r="U40" s="221">
        <v>617560000</v>
      </c>
      <c r="V40" s="221">
        <v>583718695</v>
      </c>
      <c r="W40" s="221">
        <v>0</v>
      </c>
      <c r="X40" s="147">
        <f t="shared" si="3"/>
        <v>33841305</v>
      </c>
      <c r="Y40" s="148">
        <f t="shared" si="2"/>
        <v>94.52015917481702</v>
      </c>
      <c r="Z40" s="79"/>
    </row>
    <row r="41" spans="2:26" ht="11.25" customHeight="1">
      <c r="B41" s="205"/>
      <c r="C41" s="145"/>
      <c r="D41" s="325" t="s">
        <v>135</v>
      </c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209"/>
      <c r="U41" s="147">
        <f>SUM(U42)</f>
        <v>120192000</v>
      </c>
      <c r="V41" s="147">
        <f>SUM(V42)</f>
        <v>120192000</v>
      </c>
      <c r="W41" s="147">
        <v>0</v>
      </c>
      <c r="X41" s="147">
        <f t="shared" si="3"/>
        <v>0</v>
      </c>
      <c r="Y41" s="241" t="s">
        <v>379</v>
      </c>
      <c r="Z41" s="79"/>
    </row>
    <row r="42" spans="2:26" ht="11.25" customHeight="1">
      <c r="B42" s="205"/>
      <c r="C42" s="145"/>
      <c r="D42" s="145"/>
      <c r="E42" s="325" t="s">
        <v>135</v>
      </c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209"/>
      <c r="U42" s="221">
        <v>120192000</v>
      </c>
      <c r="V42" s="221">
        <v>120192000</v>
      </c>
      <c r="W42" s="221">
        <v>0</v>
      </c>
      <c r="X42" s="147">
        <f t="shared" si="3"/>
        <v>0</v>
      </c>
      <c r="Y42" s="241" t="s">
        <v>379</v>
      </c>
      <c r="Z42" s="79"/>
    </row>
    <row r="43" spans="2:26" ht="11.25" customHeight="1">
      <c r="B43" s="205"/>
      <c r="C43" s="145"/>
      <c r="D43" s="325" t="s">
        <v>136</v>
      </c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209"/>
      <c r="U43" s="147">
        <f>SUM(U44)</f>
        <v>141176000</v>
      </c>
      <c r="V43" s="147">
        <f>SUM(V44)</f>
        <v>138467473</v>
      </c>
      <c r="W43" s="147">
        <v>0</v>
      </c>
      <c r="X43" s="147">
        <f t="shared" si="3"/>
        <v>2708527</v>
      </c>
      <c r="Y43" s="148">
        <f t="shared" si="2"/>
        <v>98.08145364651214</v>
      </c>
      <c r="Z43" s="79"/>
    </row>
    <row r="44" spans="2:26" ht="11.25" customHeight="1">
      <c r="B44" s="205"/>
      <c r="C44" s="145"/>
      <c r="D44" s="145"/>
      <c r="E44" s="325" t="s">
        <v>137</v>
      </c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209"/>
      <c r="U44" s="221">
        <v>141176000</v>
      </c>
      <c r="V44" s="221">
        <v>138467473</v>
      </c>
      <c r="W44" s="221">
        <v>0</v>
      </c>
      <c r="X44" s="147">
        <f t="shared" si="3"/>
        <v>2708527</v>
      </c>
      <c r="Y44" s="148">
        <f t="shared" si="2"/>
        <v>98.08145364651214</v>
      </c>
      <c r="Z44" s="79"/>
    </row>
    <row r="45" spans="2:26" ht="11.25" customHeight="1">
      <c r="B45" s="205"/>
      <c r="C45" s="324" t="s">
        <v>322</v>
      </c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209"/>
      <c r="U45" s="242">
        <f aca="true" t="shared" si="4" ref="U45:W46">SUM(U46)</f>
        <v>73422000</v>
      </c>
      <c r="V45" s="242">
        <f t="shared" si="4"/>
        <v>68044800</v>
      </c>
      <c r="W45" s="221">
        <f t="shared" si="4"/>
        <v>0</v>
      </c>
      <c r="X45" s="231">
        <f>SUM(X46)</f>
        <v>5377200</v>
      </c>
      <c r="Y45" s="232">
        <f t="shared" si="2"/>
        <v>92.67630955299502</v>
      </c>
      <c r="Z45" s="79"/>
    </row>
    <row r="46" spans="2:26" ht="11.25" customHeight="1">
      <c r="B46" s="205"/>
      <c r="C46" s="146"/>
      <c r="D46" s="325" t="s">
        <v>327</v>
      </c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209"/>
      <c r="U46" s="221">
        <f t="shared" si="4"/>
        <v>73422000</v>
      </c>
      <c r="V46" s="221">
        <f t="shared" si="4"/>
        <v>68044800</v>
      </c>
      <c r="W46" s="221">
        <f t="shared" si="4"/>
        <v>0</v>
      </c>
      <c r="X46" s="147">
        <f>U46-V46-W46</f>
        <v>5377200</v>
      </c>
      <c r="Y46" s="148">
        <f t="shared" si="2"/>
        <v>92.67630955299502</v>
      </c>
      <c r="Z46" s="79"/>
    </row>
    <row r="47" spans="2:26" ht="11.25" customHeight="1">
      <c r="B47" s="205"/>
      <c r="C47" s="145"/>
      <c r="D47" s="145"/>
      <c r="E47" s="325" t="s">
        <v>327</v>
      </c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209"/>
      <c r="U47" s="147">
        <v>73422000</v>
      </c>
      <c r="V47" s="147">
        <v>68044800</v>
      </c>
      <c r="W47" s="147">
        <v>0</v>
      </c>
      <c r="X47" s="147">
        <f>U47-V47-W47</f>
        <v>5377200</v>
      </c>
      <c r="Y47" s="148">
        <f t="shared" si="2"/>
        <v>92.67630955299502</v>
      </c>
      <c r="Z47" s="79"/>
    </row>
    <row r="48" spans="2:26" ht="11.25" customHeight="1">
      <c r="B48" s="20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209"/>
      <c r="U48" s="147"/>
      <c r="V48" s="147"/>
      <c r="W48" s="147"/>
      <c r="X48" s="147"/>
      <c r="Y48" s="218"/>
      <c r="Z48" s="79"/>
    </row>
    <row r="49" spans="2:26" ht="11.25" customHeight="1">
      <c r="B49" s="205"/>
      <c r="C49" s="324" t="s">
        <v>112</v>
      </c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209"/>
      <c r="U49" s="231">
        <f>SUM(U50,U52)</f>
        <v>45218542000</v>
      </c>
      <c r="V49" s="231">
        <f>SUM(V50,V52)</f>
        <v>43798681902</v>
      </c>
      <c r="W49" s="231">
        <v>0</v>
      </c>
      <c r="X49" s="231">
        <f aca="true" t="shared" si="5" ref="X49:X54">U49-V49-W49</f>
        <v>1419860098</v>
      </c>
      <c r="Y49" s="232">
        <f>V49/U49*100</f>
        <v>96.86000469011141</v>
      </c>
      <c r="Z49" s="79"/>
    </row>
    <row r="50" spans="2:26" s="78" customFormat="1" ht="11.25" customHeight="1">
      <c r="B50" s="213"/>
      <c r="C50" s="213"/>
      <c r="D50" s="325" t="s">
        <v>138</v>
      </c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214"/>
      <c r="U50" s="147">
        <f>SUM(U51)</f>
        <v>44789976000</v>
      </c>
      <c r="V50" s="147">
        <f>SUM(V51)</f>
        <v>43370117288</v>
      </c>
      <c r="W50" s="147">
        <v>0</v>
      </c>
      <c r="X50" s="147">
        <f t="shared" si="5"/>
        <v>1419858712</v>
      </c>
      <c r="Y50" s="148">
        <f>V50/U50*100</f>
        <v>96.82996322212809</v>
      </c>
      <c r="Z50" s="77"/>
    </row>
    <row r="51" spans="2:26" ht="11.25" customHeight="1">
      <c r="B51" s="205"/>
      <c r="C51" s="145"/>
      <c r="D51" s="205"/>
      <c r="E51" s="325" t="s">
        <v>138</v>
      </c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209"/>
      <c r="U51" s="221">
        <v>44789976000</v>
      </c>
      <c r="V51" s="221">
        <v>43370117288</v>
      </c>
      <c r="W51" s="221">
        <v>0</v>
      </c>
      <c r="X51" s="147">
        <f t="shared" si="5"/>
        <v>1419858712</v>
      </c>
      <c r="Y51" s="148">
        <f>V51/U51*100</f>
        <v>96.82996322212809</v>
      </c>
      <c r="Z51" s="79"/>
    </row>
    <row r="52" spans="2:26" ht="11.25" customHeight="1">
      <c r="B52" s="205"/>
      <c r="C52" s="145"/>
      <c r="D52" s="325" t="s">
        <v>136</v>
      </c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209"/>
      <c r="U52" s="147">
        <f>SUM(U53:U54)</f>
        <v>428566000</v>
      </c>
      <c r="V52" s="147">
        <f>SUM(V53:V54)</f>
        <v>428564614</v>
      </c>
      <c r="W52" s="147">
        <v>0</v>
      </c>
      <c r="X52" s="147">
        <f t="shared" si="5"/>
        <v>1386</v>
      </c>
      <c r="Y52" s="148">
        <f>V52/U52*100</f>
        <v>99.99967659590355</v>
      </c>
      <c r="Z52" s="79"/>
    </row>
    <row r="53" spans="2:26" ht="11.25" customHeight="1">
      <c r="B53" s="205"/>
      <c r="C53" s="145"/>
      <c r="D53" s="205"/>
      <c r="E53" s="325" t="s">
        <v>139</v>
      </c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209"/>
      <c r="U53" s="221">
        <v>14447000</v>
      </c>
      <c r="V53" s="221">
        <v>14445614</v>
      </c>
      <c r="W53" s="221">
        <v>0</v>
      </c>
      <c r="X53" s="147">
        <f t="shared" si="5"/>
        <v>1386</v>
      </c>
      <c r="Y53" s="148">
        <f>V53/U53*100</f>
        <v>99.99040631272929</v>
      </c>
      <c r="Z53" s="79"/>
    </row>
    <row r="54" spans="2:26" ht="11.25" customHeight="1">
      <c r="B54" s="205"/>
      <c r="C54" s="145"/>
      <c r="D54" s="145"/>
      <c r="E54" s="325" t="s">
        <v>140</v>
      </c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209"/>
      <c r="U54" s="221">
        <v>414119000</v>
      </c>
      <c r="V54" s="221">
        <v>414119000</v>
      </c>
      <c r="W54" s="221">
        <v>0</v>
      </c>
      <c r="X54" s="147">
        <f t="shared" si="5"/>
        <v>0</v>
      </c>
      <c r="Y54" s="241" t="s">
        <v>379</v>
      </c>
      <c r="Z54" s="79"/>
    </row>
    <row r="55" spans="2:26" ht="11.25" customHeight="1">
      <c r="B55" s="205"/>
      <c r="C55" s="145"/>
      <c r="D55" s="14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9"/>
      <c r="U55" s="147"/>
      <c r="V55" s="147"/>
      <c r="W55" s="147"/>
      <c r="X55" s="147"/>
      <c r="Y55" s="243"/>
      <c r="Z55" s="79"/>
    </row>
    <row r="56" spans="2:26" ht="11.25" customHeight="1">
      <c r="B56" s="20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209"/>
      <c r="U56" s="147"/>
      <c r="V56" s="147"/>
      <c r="W56" s="147"/>
      <c r="X56" s="147"/>
      <c r="Y56" s="218"/>
      <c r="Z56" s="79"/>
    </row>
    <row r="57" spans="2:26" ht="11.25" customHeight="1">
      <c r="B57" s="205"/>
      <c r="C57" s="324" t="s">
        <v>3</v>
      </c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209"/>
      <c r="U57" s="231">
        <f aca="true" t="shared" si="6" ref="U57:W58">SUM(U58)</f>
        <v>86250000</v>
      </c>
      <c r="V57" s="231">
        <f t="shared" si="6"/>
        <v>86250000</v>
      </c>
      <c r="W57" s="231">
        <f t="shared" si="6"/>
        <v>0</v>
      </c>
      <c r="X57" s="231">
        <f>U57-V57-W57</f>
        <v>0</v>
      </c>
      <c r="Y57" s="244">
        <f>V57/U57*100</f>
        <v>100</v>
      </c>
      <c r="Z57" s="75"/>
    </row>
    <row r="58" spans="2:26" s="78" customFormat="1" ht="11.25" customHeight="1">
      <c r="B58" s="213"/>
      <c r="C58" s="213"/>
      <c r="D58" s="325" t="s">
        <v>90</v>
      </c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209"/>
      <c r="U58" s="147">
        <f t="shared" si="6"/>
        <v>86250000</v>
      </c>
      <c r="V58" s="147">
        <f t="shared" si="6"/>
        <v>86250000</v>
      </c>
      <c r="W58" s="147">
        <f t="shared" si="6"/>
        <v>0</v>
      </c>
      <c r="X58" s="147">
        <f>U58-V58-W58</f>
        <v>0</v>
      </c>
      <c r="Y58" s="233">
        <f>V58/U58*100</f>
        <v>100</v>
      </c>
      <c r="Z58" s="77"/>
    </row>
    <row r="59" spans="2:26" ht="11.25" customHeight="1">
      <c r="B59" s="205"/>
      <c r="C59" s="145"/>
      <c r="D59" s="205"/>
      <c r="E59" s="325" t="s">
        <v>91</v>
      </c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209"/>
      <c r="U59" s="221">
        <v>86250000</v>
      </c>
      <c r="V59" s="221">
        <v>86250000</v>
      </c>
      <c r="W59" s="221">
        <v>0</v>
      </c>
      <c r="X59" s="147">
        <f>U59-V59-W59</f>
        <v>0</v>
      </c>
      <c r="Y59" s="233">
        <f>V59/U59*100</f>
        <v>100</v>
      </c>
      <c r="Z59" s="79"/>
    </row>
    <row r="60" spans="2:26" ht="11.25" customHeight="1">
      <c r="B60" s="205"/>
      <c r="C60" s="145"/>
      <c r="D60" s="14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9"/>
      <c r="U60" s="147"/>
      <c r="V60" s="147"/>
      <c r="W60" s="147"/>
      <c r="X60" s="147"/>
      <c r="Y60" s="243"/>
      <c r="Z60" s="79"/>
    </row>
    <row r="61" spans="2:26" ht="11.25" customHeight="1">
      <c r="B61" s="20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209"/>
      <c r="U61" s="147"/>
      <c r="V61" s="147"/>
      <c r="W61" s="147"/>
      <c r="X61" s="147"/>
      <c r="Y61" s="218"/>
      <c r="Z61" s="79"/>
    </row>
    <row r="62" spans="2:26" ht="11.25" customHeight="1">
      <c r="B62" s="205"/>
      <c r="C62" s="324" t="s">
        <v>115</v>
      </c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209"/>
      <c r="U62" s="231">
        <f>SUM(U63,U65,U67,U69)</f>
        <v>558365000</v>
      </c>
      <c r="V62" s="231">
        <f>SUM(V63,V65,V67,V69)</f>
        <v>532208426</v>
      </c>
      <c r="W62" s="231">
        <v>0</v>
      </c>
      <c r="X62" s="231">
        <f aca="true" t="shared" si="7" ref="X62:X70">U62-V62-W62</f>
        <v>26156574</v>
      </c>
      <c r="Y62" s="232">
        <f aca="true" t="shared" si="8" ref="Y62:Y70">V62/U62*100</f>
        <v>95.31550616532196</v>
      </c>
      <c r="Z62" s="80"/>
    </row>
    <row r="63" spans="2:26" s="78" customFormat="1" ht="11.25" customHeight="1">
      <c r="B63" s="213"/>
      <c r="C63" s="213"/>
      <c r="D63" s="325" t="s">
        <v>141</v>
      </c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209"/>
      <c r="U63" s="147">
        <f>SUM(U64)</f>
        <v>201742000</v>
      </c>
      <c r="V63" s="147">
        <f>SUM(V64)</f>
        <v>180585912</v>
      </c>
      <c r="W63" s="147">
        <v>0</v>
      </c>
      <c r="X63" s="147">
        <f t="shared" si="7"/>
        <v>21156088</v>
      </c>
      <c r="Y63" s="148">
        <f t="shared" si="8"/>
        <v>89.51329519881828</v>
      </c>
      <c r="Z63" s="77"/>
    </row>
    <row r="64" spans="2:26" ht="11.25" customHeight="1">
      <c r="B64" s="205"/>
      <c r="C64" s="145"/>
      <c r="D64" s="205"/>
      <c r="E64" s="325" t="s">
        <v>141</v>
      </c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209"/>
      <c r="U64" s="221">
        <v>201742000</v>
      </c>
      <c r="V64" s="221">
        <v>180585912</v>
      </c>
      <c r="W64" s="221">
        <v>0</v>
      </c>
      <c r="X64" s="147">
        <f t="shared" si="7"/>
        <v>21156088</v>
      </c>
      <c r="Y64" s="148">
        <f t="shared" si="8"/>
        <v>89.51329519881828</v>
      </c>
      <c r="Z64" s="79"/>
    </row>
    <row r="65" spans="2:26" ht="11.25" customHeight="1">
      <c r="B65" s="205"/>
      <c r="C65" s="145"/>
      <c r="D65" s="325" t="s">
        <v>91</v>
      </c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209"/>
      <c r="U65" s="147">
        <f>SUM(U66)</f>
        <v>233923000</v>
      </c>
      <c r="V65" s="147">
        <f>SUM(V66)</f>
        <v>233922514</v>
      </c>
      <c r="W65" s="147">
        <v>0</v>
      </c>
      <c r="X65" s="147">
        <f t="shared" si="7"/>
        <v>486</v>
      </c>
      <c r="Y65" s="148">
        <f t="shared" si="8"/>
        <v>99.99979223932661</v>
      </c>
      <c r="Z65" s="79"/>
    </row>
    <row r="66" spans="2:26" ht="11.25" customHeight="1">
      <c r="B66" s="205"/>
      <c r="C66" s="205"/>
      <c r="D66" s="205"/>
      <c r="E66" s="325" t="s">
        <v>91</v>
      </c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209"/>
      <c r="U66" s="221">
        <v>233923000</v>
      </c>
      <c r="V66" s="221">
        <v>233922514</v>
      </c>
      <c r="W66" s="221">
        <v>0</v>
      </c>
      <c r="X66" s="147">
        <f t="shared" si="7"/>
        <v>486</v>
      </c>
      <c r="Y66" s="148">
        <f t="shared" si="8"/>
        <v>99.99979223932661</v>
      </c>
      <c r="Z66" s="79"/>
    </row>
    <row r="67" spans="2:26" ht="11.25" customHeight="1">
      <c r="B67" s="205"/>
      <c r="C67" s="205"/>
      <c r="D67" s="325" t="s">
        <v>136</v>
      </c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209"/>
      <c r="U67" s="147">
        <f>SUM(U68)</f>
        <v>117700000</v>
      </c>
      <c r="V67" s="147">
        <f>SUM(V68)</f>
        <v>117700000</v>
      </c>
      <c r="W67" s="147">
        <v>0</v>
      </c>
      <c r="X67" s="147">
        <f t="shared" si="7"/>
        <v>0</v>
      </c>
      <c r="Y67" s="241" t="s">
        <v>379</v>
      </c>
      <c r="Z67" s="79"/>
    </row>
    <row r="68" spans="2:26" ht="11.25" customHeight="1">
      <c r="B68" s="205"/>
      <c r="C68" s="205"/>
      <c r="D68" s="205"/>
      <c r="E68" s="325" t="s">
        <v>369</v>
      </c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209"/>
      <c r="U68" s="221">
        <v>117700000</v>
      </c>
      <c r="V68" s="221">
        <v>117700000</v>
      </c>
      <c r="W68" s="221">
        <v>0</v>
      </c>
      <c r="X68" s="147">
        <f t="shared" si="7"/>
        <v>0</v>
      </c>
      <c r="Y68" s="241" t="s">
        <v>379</v>
      </c>
      <c r="Z68" s="79"/>
    </row>
    <row r="69" spans="2:26" ht="11.25" customHeight="1">
      <c r="B69" s="205"/>
      <c r="C69" s="145"/>
      <c r="D69" s="325" t="s">
        <v>96</v>
      </c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209"/>
      <c r="U69" s="147">
        <f>SUM(U70)</f>
        <v>5000000</v>
      </c>
      <c r="V69" s="147">
        <f>SUM(V70)</f>
        <v>0</v>
      </c>
      <c r="W69" s="147">
        <v>0</v>
      </c>
      <c r="X69" s="147">
        <f t="shared" si="7"/>
        <v>5000000</v>
      </c>
      <c r="Y69" s="148">
        <f t="shared" si="8"/>
        <v>0</v>
      </c>
      <c r="Z69" s="79"/>
    </row>
    <row r="70" spans="2:26" ht="11.25" customHeight="1">
      <c r="B70" s="205"/>
      <c r="C70" s="205"/>
      <c r="D70" s="205"/>
      <c r="E70" s="325" t="s">
        <v>96</v>
      </c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209"/>
      <c r="U70" s="221">
        <v>5000000</v>
      </c>
      <c r="V70" s="221">
        <v>0</v>
      </c>
      <c r="W70" s="221">
        <v>0</v>
      </c>
      <c r="X70" s="147">
        <f t="shared" si="7"/>
        <v>5000000</v>
      </c>
      <c r="Y70" s="148">
        <f t="shared" si="8"/>
        <v>0</v>
      </c>
      <c r="Z70" s="79"/>
    </row>
    <row r="71" spans="2:26" ht="11.25" customHeight="1">
      <c r="B71" s="205"/>
      <c r="C71" s="145"/>
      <c r="D71" s="20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209"/>
      <c r="U71" s="147"/>
      <c r="V71" s="147"/>
      <c r="W71" s="147"/>
      <c r="X71" s="147"/>
      <c r="Y71" s="243"/>
      <c r="Z71" s="79"/>
    </row>
    <row r="72" spans="2:26" ht="11.25" customHeight="1">
      <c r="B72" s="205"/>
      <c r="C72" s="145"/>
      <c r="D72" s="20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209"/>
      <c r="U72" s="147"/>
      <c r="V72" s="147"/>
      <c r="W72" s="147"/>
      <c r="X72" s="147"/>
      <c r="Y72" s="218"/>
      <c r="Z72" s="79"/>
    </row>
    <row r="73" spans="2:26" ht="11.25" customHeight="1">
      <c r="B73" s="205"/>
      <c r="C73" s="324" t="s">
        <v>117</v>
      </c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209"/>
      <c r="U73" s="231">
        <f>SUM(U74)</f>
        <v>384842000</v>
      </c>
      <c r="V73" s="231">
        <f>SUM(V74)</f>
        <v>340697352</v>
      </c>
      <c r="W73" s="231">
        <v>0</v>
      </c>
      <c r="X73" s="231">
        <f>U73-V73-W73</f>
        <v>44144648</v>
      </c>
      <c r="Y73" s="232">
        <f>V73/U73*100</f>
        <v>88.52915014473473</v>
      </c>
      <c r="Z73" s="80"/>
    </row>
    <row r="74" spans="2:26" s="78" customFormat="1" ht="11.25" customHeight="1">
      <c r="B74" s="213"/>
      <c r="C74" s="213"/>
      <c r="D74" s="325" t="s">
        <v>144</v>
      </c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209"/>
      <c r="U74" s="147">
        <f>SUM(U75)</f>
        <v>384842000</v>
      </c>
      <c r="V74" s="147">
        <f>SUM(V75)</f>
        <v>340697352</v>
      </c>
      <c r="W74" s="147">
        <v>0</v>
      </c>
      <c r="X74" s="147">
        <f>U74-V74-W74</f>
        <v>44144648</v>
      </c>
      <c r="Y74" s="148">
        <f>V74/U74*100</f>
        <v>88.52915014473473</v>
      </c>
      <c r="Z74" s="77"/>
    </row>
    <row r="75" spans="2:26" ht="11.25" customHeight="1">
      <c r="B75" s="205"/>
      <c r="C75" s="145"/>
      <c r="D75" s="205"/>
      <c r="E75" s="325" t="s">
        <v>119</v>
      </c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209"/>
      <c r="U75" s="221">
        <v>384842000</v>
      </c>
      <c r="V75" s="221">
        <v>340697352</v>
      </c>
      <c r="W75" s="221">
        <v>0</v>
      </c>
      <c r="X75" s="147">
        <f>U75-V75-W75</f>
        <v>44144648</v>
      </c>
      <c r="Y75" s="148">
        <f>V75/U75*100</f>
        <v>88.52915014473473</v>
      </c>
      <c r="Z75" s="79"/>
    </row>
    <row r="76" spans="2:26" ht="11.25" customHeight="1">
      <c r="B76" s="205"/>
      <c r="C76" s="145"/>
      <c r="D76" s="14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9"/>
      <c r="U76" s="147"/>
      <c r="V76" s="147"/>
      <c r="W76" s="147"/>
      <c r="X76" s="147"/>
      <c r="Y76" s="148"/>
      <c r="Z76" s="79"/>
    </row>
    <row r="77" spans="2:26" ht="11.25" customHeight="1"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24"/>
      <c r="U77" s="204"/>
      <c r="V77" s="204"/>
      <c r="W77" s="204"/>
      <c r="X77" s="204"/>
      <c r="Y77" s="204"/>
      <c r="Z77" s="74"/>
    </row>
    <row r="78" spans="2:25" ht="10.5" customHeight="1"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</sheetData>
  <mergeCells count="63">
    <mergeCell ref="E75:S75"/>
    <mergeCell ref="D65:S65"/>
    <mergeCell ref="E66:S66"/>
    <mergeCell ref="D69:S69"/>
    <mergeCell ref="E70:S70"/>
    <mergeCell ref="C73:S73"/>
    <mergeCell ref="E71:S71"/>
    <mergeCell ref="C62:S62"/>
    <mergeCell ref="D63:S63"/>
    <mergeCell ref="E64:S64"/>
    <mergeCell ref="D74:S74"/>
    <mergeCell ref="D67:S67"/>
    <mergeCell ref="E68:S68"/>
    <mergeCell ref="E54:S54"/>
    <mergeCell ref="C57:S57"/>
    <mergeCell ref="D58:S58"/>
    <mergeCell ref="E59:S59"/>
    <mergeCell ref="D50:S50"/>
    <mergeCell ref="E51:S51"/>
    <mergeCell ref="D52:S52"/>
    <mergeCell ref="E53:S53"/>
    <mergeCell ref="E42:S42"/>
    <mergeCell ref="D43:S43"/>
    <mergeCell ref="E44:S44"/>
    <mergeCell ref="C49:S49"/>
    <mergeCell ref="C45:S45"/>
    <mergeCell ref="D46:S46"/>
    <mergeCell ref="E47:S47"/>
    <mergeCell ref="E36:S36"/>
    <mergeCell ref="D37:S37"/>
    <mergeCell ref="E38:S38"/>
    <mergeCell ref="D41:S41"/>
    <mergeCell ref="D39:S39"/>
    <mergeCell ref="E40:S40"/>
    <mergeCell ref="D30:S30"/>
    <mergeCell ref="E31:S31"/>
    <mergeCell ref="C33:S33"/>
    <mergeCell ref="D35:S35"/>
    <mergeCell ref="C34:S34"/>
    <mergeCell ref="E26:S26"/>
    <mergeCell ref="D27:S27"/>
    <mergeCell ref="E28:S28"/>
    <mergeCell ref="E29:S29"/>
    <mergeCell ref="E22:S22"/>
    <mergeCell ref="D23:S23"/>
    <mergeCell ref="E24:S24"/>
    <mergeCell ref="D25:S25"/>
    <mergeCell ref="E18:S18"/>
    <mergeCell ref="D19:S19"/>
    <mergeCell ref="E20:S20"/>
    <mergeCell ref="D21:S21"/>
    <mergeCell ref="E14:S14"/>
    <mergeCell ref="E15:S15"/>
    <mergeCell ref="E16:S16"/>
    <mergeCell ref="E17:S17"/>
    <mergeCell ref="D10:S10"/>
    <mergeCell ref="E11:S11"/>
    <mergeCell ref="D12:S12"/>
    <mergeCell ref="E13:S13"/>
    <mergeCell ref="B3:Y3"/>
    <mergeCell ref="B5:T6"/>
    <mergeCell ref="U5:Y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67"/>
  <sheetViews>
    <sheetView view="pageBreakPreview" zoomScale="60" workbookViewId="0" topLeftCell="A1">
      <selection activeCell="AS31" sqref="AS31"/>
    </sheetView>
  </sheetViews>
  <sheetFormatPr defaultColWidth="9.00390625" defaultRowHeight="13.5"/>
  <cols>
    <col min="1" max="63" width="1.625" style="3" customWidth="1"/>
    <col min="64" max="16384" width="9.00390625" style="3" customWidth="1"/>
  </cols>
  <sheetData>
    <row r="1" spans="1:21" ht="10.5" customHeight="1">
      <c r="A1" s="98" t="s">
        <v>305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10.5" customHeight="1"/>
    <row r="3" spans="2:63" s="1" customFormat="1" ht="18" customHeight="1">
      <c r="B3" s="260" t="s">
        <v>271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1"/>
    </row>
    <row r="4" spans="2:6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1" t="s">
        <v>252</v>
      </c>
      <c r="BK4" s="16"/>
    </row>
    <row r="5" spans="2:63" ht="19.5" customHeight="1">
      <c r="B5" s="269" t="s">
        <v>147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 t="s">
        <v>148</v>
      </c>
      <c r="N5" s="264"/>
      <c r="O5" s="264"/>
      <c r="P5" s="264"/>
      <c r="Q5" s="264"/>
      <c r="R5" s="264"/>
      <c r="S5" s="264"/>
      <c r="T5" s="264"/>
      <c r="U5" s="264"/>
      <c r="V5" s="264"/>
      <c r="W5" s="264" t="s">
        <v>149</v>
      </c>
      <c r="X5" s="264"/>
      <c r="Y5" s="264"/>
      <c r="Z5" s="264"/>
      <c r="AA5" s="264"/>
      <c r="AB5" s="264"/>
      <c r="AC5" s="264"/>
      <c r="AD5" s="264"/>
      <c r="AE5" s="264"/>
      <c r="AF5" s="264"/>
      <c r="AG5" s="264" t="s">
        <v>286</v>
      </c>
      <c r="AH5" s="264"/>
      <c r="AI5" s="264"/>
      <c r="AJ5" s="264"/>
      <c r="AK5" s="264"/>
      <c r="AL5" s="264"/>
      <c r="AM5" s="264"/>
      <c r="AN5" s="264"/>
      <c r="AO5" s="264"/>
      <c r="AP5" s="264"/>
      <c r="AQ5" s="264" t="s">
        <v>287</v>
      </c>
      <c r="AR5" s="264"/>
      <c r="AS5" s="264"/>
      <c r="AT5" s="264"/>
      <c r="AU5" s="264"/>
      <c r="AV5" s="264"/>
      <c r="AW5" s="264"/>
      <c r="AX5" s="264"/>
      <c r="AY5" s="264"/>
      <c r="AZ5" s="264"/>
      <c r="BA5" s="264" t="s">
        <v>288</v>
      </c>
      <c r="BB5" s="264"/>
      <c r="BC5" s="264"/>
      <c r="BD5" s="264"/>
      <c r="BE5" s="264"/>
      <c r="BF5" s="264"/>
      <c r="BG5" s="264"/>
      <c r="BH5" s="264"/>
      <c r="BI5" s="264"/>
      <c r="BJ5" s="249"/>
      <c r="BK5" s="8"/>
    </row>
    <row r="6" spans="2:63" ht="12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55"/>
      <c r="N6" s="56"/>
      <c r="O6" s="56"/>
      <c r="P6" s="56"/>
      <c r="Q6" s="56"/>
      <c r="R6" s="56"/>
      <c r="S6" s="56"/>
      <c r="T6" s="56"/>
      <c r="U6" s="57"/>
      <c r="V6" s="57"/>
      <c r="W6" s="9"/>
      <c r="X6" s="9"/>
      <c r="Y6" s="9"/>
      <c r="Z6" s="9"/>
      <c r="AA6" s="9"/>
      <c r="AB6" s="9"/>
      <c r="AC6" s="9"/>
      <c r="AD6" s="9"/>
      <c r="AE6" s="8"/>
      <c r="AF6" s="8"/>
      <c r="AG6" s="9"/>
      <c r="AH6" s="9"/>
      <c r="AI6" s="9"/>
      <c r="AJ6" s="9"/>
      <c r="AK6" s="9"/>
      <c r="AL6" s="9"/>
      <c r="AM6" s="9"/>
      <c r="AN6" s="9"/>
      <c r="AO6" s="8"/>
      <c r="AP6" s="8"/>
      <c r="AQ6" s="9"/>
      <c r="AR6" s="9"/>
      <c r="AS6" s="9"/>
      <c r="AT6" s="9"/>
      <c r="AU6" s="9"/>
      <c r="AV6" s="9"/>
      <c r="AW6" s="9"/>
      <c r="AX6" s="9"/>
      <c r="AY6" s="8"/>
      <c r="AZ6" s="8"/>
      <c r="BA6" s="9"/>
      <c r="BB6" s="9"/>
      <c r="BC6" s="9"/>
      <c r="BD6" s="9"/>
      <c r="BE6" s="9"/>
      <c r="BF6" s="9"/>
      <c r="BG6" s="9"/>
      <c r="BH6" s="9"/>
      <c r="BI6" s="8"/>
      <c r="BJ6" s="8"/>
      <c r="BK6" s="8"/>
    </row>
    <row r="7" spans="2:65" ht="12.75" customHeight="1">
      <c r="B7" s="9"/>
      <c r="C7" s="300" t="s">
        <v>245</v>
      </c>
      <c r="D7" s="300"/>
      <c r="E7" s="300"/>
      <c r="F7" s="268" t="s">
        <v>337</v>
      </c>
      <c r="G7" s="268"/>
      <c r="H7" s="268"/>
      <c r="I7" s="300" t="s">
        <v>246</v>
      </c>
      <c r="J7" s="300"/>
      <c r="K7" s="300"/>
      <c r="L7" s="9"/>
      <c r="M7" s="357">
        <v>53851484000</v>
      </c>
      <c r="N7" s="342"/>
      <c r="O7" s="342"/>
      <c r="P7" s="342"/>
      <c r="Q7" s="342"/>
      <c r="R7" s="342"/>
      <c r="S7" s="342"/>
      <c r="T7" s="342"/>
      <c r="U7" s="342"/>
      <c r="V7" s="342"/>
      <c r="W7" s="342">
        <v>62625209610</v>
      </c>
      <c r="X7" s="342"/>
      <c r="Y7" s="342"/>
      <c r="Z7" s="342"/>
      <c r="AA7" s="342"/>
      <c r="AB7" s="342"/>
      <c r="AC7" s="342"/>
      <c r="AD7" s="342"/>
      <c r="AE7" s="342"/>
      <c r="AF7" s="342"/>
      <c r="AG7" s="342">
        <v>54189574237</v>
      </c>
      <c r="AH7" s="342"/>
      <c r="AI7" s="342"/>
      <c r="AJ7" s="342"/>
      <c r="AK7" s="342"/>
      <c r="AL7" s="342"/>
      <c r="AM7" s="342"/>
      <c r="AN7" s="342"/>
      <c r="AO7" s="342"/>
      <c r="AP7" s="342"/>
      <c r="AQ7" s="342">
        <v>821043496</v>
      </c>
      <c r="AR7" s="342"/>
      <c r="AS7" s="342"/>
      <c r="AT7" s="342"/>
      <c r="AU7" s="342"/>
      <c r="AV7" s="342"/>
      <c r="AW7" s="342"/>
      <c r="AX7" s="342"/>
      <c r="AY7" s="342"/>
      <c r="AZ7" s="342"/>
      <c r="BA7" s="342">
        <v>7618519742</v>
      </c>
      <c r="BB7" s="342"/>
      <c r="BC7" s="342"/>
      <c r="BD7" s="342"/>
      <c r="BE7" s="342"/>
      <c r="BF7" s="342"/>
      <c r="BG7" s="342"/>
      <c r="BH7" s="342"/>
      <c r="BI7" s="342"/>
      <c r="BJ7" s="342"/>
      <c r="BK7" s="22"/>
      <c r="BM7" s="9"/>
    </row>
    <row r="8" spans="2:63" ht="12.75" customHeight="1">
      <c r="B8" s="9"/>
      <c r="C8" s="9"/>
      <c r="D8" s="9"/>
      <c r="E8" s="9"/>
      <c r="F8" s="14"/>
      <c r="G8" s="14"/>
      <c r="H8" s="14"/>
      <c r="I8" s="14"/>
      <c r="J8" s="14"/>
      <c r="K8" s="9"/>
      <c r="L8" s="9"/>
      <c r="M8" s="58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22"/>
    </row>
    <row r="9" spans="2:63" ht="12.75" customHeight="1">
      <c r="B9" s="9"/>
      <c r="C9" s="9"/>
      <c r="D9" s="9"/>
      <c r="E9" s="9"/>
      <c r="F9" s="268" t="s">
        <v>338</v>
      </c>
      <c r="G9" s="268"/>
      <c r="H9" s="268"/>
      <c r="I9" s="14"/>
      <c r="J9" s="14"/>
      <c r="K9" s="9"/>
      <c r="L9" s="9"/>
      <c r="M9" s="357">
        <v>53721457000</v>
      </c>
      <c r="N9" s="342"/>
      <c r="O9" s="342"/>
      <c r="P9" s="342"/>
      <c r="Q9" s="342"/>
      <c r="R9" s="342"/>
      <c r="S9" s="342"/>
      <c r="T9" s="342"/>
      <c r="U9" s="342"/>
      <c r="V9" s="342"/>
      <c r="W9" s="342">
        <v>62110989305</v>
      </c>
      <c r="X9" s="342"/>
      <c r="Y9" s="342"/>
      <c r="Z9" s="342"/>
      <c r="AA9" s="342"/>
      <c r="AB9" s="342"/>
      <c r="AC9" s="342"/>
      <c r="AD9" s="342"/>
      <c r="AE9" s="342"/>
      <c r="AF9" s="342"/>
      <c r="AG9" s="342">
        <v>53997259717</v>
      </c>
      <c r="AH9" s="342"/>
      <c r="AI9" s="342"/>
      <c r="AJ9" s="342"/>
      <c r="AK9" s="342"/>
      <c r="AL9" s="342"/>
      <c r="AM9" s="342"/>
      <c r="AN9" s="342"/>
      <c r="AO9" s="342"/>
      <c r="AP9" s="342"/>
      <c r="AQ9" s="342">
        <v>1057184488</v>
      </c>
      <c r="AR9" s="342"/>
      <c r="AS9" s="342"/>
      <c r="AT9" s="342"/>
      <c r="AU9" s="342"/>
      <c r="AV9" s="342"/>
      <c r="AW9" s="342"/>
      <c r="AX9" s="342"/>
      <c r="AY9" s="342"/>
      <c r="AZ9" s="342"/>
      <c r="BA9" s="342">
        <v>7060667376</v>
      </c>
      <c r="BB9" s="342"/>
      <c r="BC9" s="342"/>
      <c r="BD9" s="342"/>
      <c r="BE9" s="342"/>
      <c r="BF9" s="342"/>
      <c r="BG9" s="342"/>
      <c r="BH9" s="342"/>
      <c r="BI9" s="342"/>
      <c r="BJ9" s="342"/>
      <c r="BK9" s="22"/>
    </row>
    <row r="10" spans="2:63" ht="12.75" customHeight="1">
      <c r="B10" s="9"/>
      <c r="C10" s="9"/>
      <c r="D10" s="9"/>
      <c r="E10" s="9"/>
      <c r="F10" s="14"/>
      <c r="G10" s="14"/>
      <c r="H10" s="14"/>
      <c r="I10" s="14"/>
      <c r="J10" s="14"/>
      <c r="K10" s="9"/>
      <c r="L10" s="9"/>
      <c r="M10" s="58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22"/>
    </row>
    <row r="11" spans="2:63" ht="12.75" customHeight="1">
      <c r="B11" s="9"/>
      <c r="C11" s="9"/>
      <c r="D11" s="9"/>
      <c r="E11" s="9"/>
      <c r="F11" s="268" t="s">
        <v>339</v>
      </c>
      <c r="G11" s="268"/>
      <c r="H11" s="268"/>
      <c r="I11" s="14"/>
      <c r="J11" s="14"/>
      <c r="K11" s="9"/>
      <c r="L11" s="9"/>
      <c r="M11" s="357">
        <v>53284510000</v>
      </c>
      <c r="N11" s="342"/>
      <c r="O11" s="342"/>
      <c r="P11" s="342"/>
      <c r="Q11" s="342"/>
      <c r="R11" s="342"/>
      <c r="S11" s="342"/>
      <c r="T11" s="342"/>
      <c r="U11" s="342"/>
      <c r="V11" s="342"/>
      <c r="W11" s="342">
        <v>60668753608</v>
      </c>
      <c r="X11" s="342"/>
      <c r="Y11" s="342"/>
      <c r="Z11" s="342"/>
      <c r="AA11" s="342"/>
      <c r="AB11" s="342"/>
      <c r="AC11" s="342"/>
      <c r="AD11" s="342"/>
      <c r="AE11" s="342"/>
      <c r="AF11" s="342"/>
      <c r="AG11" s="342">
        <v>53278030191</v>
      </c>
      <c r="AH11" s="342"/>
      <c r="AI11" s="342"/>
      <c r="AJ11" s="342"/>
      <c r="AK11" s="342"/>
      <c r="AL11" s="342"/>
      <c r="AM11" s="342"/>
      <c r="AN11" s="342"/>
      <c r="AO11" s="342"/>
      <c r="AP11" s="342"/>
      <c r="AQ11" s="342">
        <v>965638533</v>
      </c>
      <c r="AR11" s="342"/>
      <c r="AS11" s="342"/>
      <c r="AT11" s="342"/>
      <c r="AU11" s="342"/>
      <c r="AV11" s="342"/>
      <c r="AW11" s="342"/>
      <c r="AX11" s="342"/>
      <c r="AY11" s="342"/>
      <c r="AZ11" s="342"/>
      <c r="BA11" s="342">
        <v>6426633953</v>
      </c>
      <c r="BB11" s="342"/>
      <c r="BC11" s="342"/>
      <c r="BD11" s="342"/>
      <c r="BE11" s="342"/>
      <c r="BF11" s="342"/>
      <c r="BG11" s="342"/>
      <c r="BH11" s="342"/>
      <c r="BI11" s="342"/>
      <c r="BJ11" s="342"/>
      <c r="BK11" s="22"/>
    </row>
    <row r="12" spans="2:63" ht="12.75" customHeight="1">
      <c r="B12" s="9"/>
      <c r="C12" s="9"/>
      <c r="D12" s="9"/>
      <c r="E12" s="9"/>
      <c r="F12" s="14"/>
      <c r="G12" s="14"/>
      <c r="H12" s="14"/>
      <c r="I12" s="14"/>
      <c r="J12" s="14"/>
      <c r="K12" s="9"/>
      <c r="L12" s="53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22"/>
    </row>
    <row r="13" spans="2:63" ht="12.75" customHeight="1">
      <c r="B13" s="9"/>
      <c r="C13" s="9"/>
      <c r="D13" s="9"/>
      <c r="E13" s="9"/>
      <c r="F13" s="268" t="s">
        <v>340</v>
      </c>
      <c r="G13" s="268"/>
      <c r="H13" s="268"/>
      <c r="I13" s="14"/>
      <c r="J13" s="14"/>
      <c r="K13" s="9"/>
      <c r="L13" s="53"/>
      <c r="M13" s="342">
        <v>52416113000</v>
      </c>
      <c r="N13" s="342"/>
      <c r="O13" s="342"/>
      <c r="P13" s="342"/>
      <c r="Q13" s="342"/>
      <c r="R13" s="342"/>
      <c r="S13" s="342"/>
      <c r="T13" s="342"/>
      <c r="U13" s="342"/>
      <c r="V13" s="342"/>
      <c r="W13" s="342">
        <v>59225787873</v>
      </c>
      <c r="X13" s="342"/>
      <c r="Y13" s="342"/>
      <c r="Z13" s="342"/>
      <c r="AA13" s="342"/>
      <c r="AB13" s="342"/>
      <c r="AC13" s="342"/>
      <c r="AD13" s="342"/>
      <c r="AE13" s="342"/>
      <c r="AF13" s="342"/>
      <c r="AG13" s="342">
        <v>52484894530</v>
      </c>
      <c r="AH13" s="342"/>
      <c r="AI13" s="342"/>
      <c r="AJ13" s="342"/>
      <c r="AK13" s="342"/>
      <c r="AL13" s="342"/>
      <c r="AM13" s="342"/>
      <c r="AN13" s="342"/>
      <c r="AO13" s="342"/>
      <c r="AP13" s="342"/>
      <c r="AQ13" s="342">
        <v>922775515</v>
      </c>
      <c r="AR13" s="342"/>
      <c r="AS13" s="342"/>
      <c r="AT13" s="342"/>
      <c r="AU13" s="342"/>
      <c r="AV13" s="342"/>
      <c r="AW13" s="342"/>
      <c r="AX13" s="342"/>
      <c r="AY13" s="342"/>
      <c r="AZ13" s="342"/>
      <c r="BA13" s="342">
        <v>5821087777</v>
      </c>
      <c r="BB13" s="342"/>
      <c r="BC13" s="342"/>
      <c r="BD13" s="342"/>
      <c r="BE13" s="342"/>
      <c r="BF13" s="342"/>
      <c r="BG13" s="342"/>
      <c r="BH13" s="342"/>
      <c r="BI13" s="342"/>
      <c r="BJ13" s="342"/>
      <c r="BK13" s="22"/>
    </row>
    <row r="14" spans="2:63" ht="12.75" customHeight="1">
      <c r="B14" s="9"/>
      <c r="C14" s="9"/>
      <c r="D14" s="9"/>
      <c r="E14" s="9"/>
      <c r="I14" s="14"/>
      <c r="J14" s="14"/>
      <c r="K14" s="9"/>
      <c r="L14" s="53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22"/>
    </row>
    <row r="15" spans="1:63" ht="12.75" customHeight="1">
      <c r="A15" s="25"/>
      <c r="B15" s="9"/>
      <c r="C15" s="9"/>
      <c r="D15" s="9"/>
      <c r="E15" s="9"/>
      <c r="F15" s="268" t="s">
        <v>341</v>
      </c>
      <c r="G15" s="268"/>
      <c r="H15" s="268"/>
      <c r="I15" s="14"/>
      <c r="J15" s="14"/>
      <c r="K15" s="9"/>
      <c r="L15" s="53"/>
      <c r="M15" s="342">
        <v>53523568000</v>
      </c>
      <c r="N15" s="342"/>
      <c r="O15" s="342"/>
      <c r="P15" s="342"/>
      <c r="Q15" s="342"/>
      <c r="R15" s="342"/>
      <c r="S15" s="342"/>
      <c r="T15" s="342"/>
      <c r="U15" s="342"/>
      <c r="V15" s="342"/>
      <c r="W15" s="342">
        <v>59932475942</v>
      </c>
      <c r="X15" s="342"/>
      <c r="Y15" s="342"/>
      <c r="Z15" s="342"/>
      <c r="AA15" s="342"/>
      <c r="AB15" s="342"/>
      <c r="AC15" s="342"/>
      <c r="AD15" s="342"/>
      <c r="AE15" s="342"/>
      <c r="AF15" s="342"/>
      <c r="AG15" s="342">
        <v>54051038993</v>
      </c>
      <c r="AH15" s="342"/>
      <c r="AI15" s="342"/>
      <c r="AJ15" s="342"/>
      <c r="AK15" s="342"/>
      <c r="AL15" s="342"/>
      <c r="AM15" s="342"/>
      <c r="AN15" s="342"/>
      <c r="AO15" s="342"/>
      <c r="AP15" s="342"/>
      <c r="AQ15" s="342">
        <v>1572080359</v>
      </c>
      <c r="AR15" s="342"/>
      <c r="AS15" s="342"/>
      <c r="AT15" s="342"/>
      <c r="AU15" s="342"/>
      <c r="AV15" s="342"/>
      <c r="AW15" s="342"/>
      <c r="AX15" s="342"/>
      <c r="AY15" s="342"/>
      <c r="AZ15" s="342"/>
      <c r="BA15" s="342">
        <v>4310772745</v>
      </c>
      <c r="BB15" s="342"/>
      <c r="BC15" s="342"/>
      <c r="BD15" s="342"/>
      <c r="BE15" s="342"/>
      <c r="BF15" s="342"/>
      <c r="BG15" s="342"/>
      <c r="BH15" s="342"/>
      <c r="BI15" s="342"/>
      <c r="BJ15" s="342"/>
      <c r="BK15" s="92"/>
    </row>
    <row r="16" spans="1:63" ht="12.75" customHeight="1">
      <c r="A16" s="25"/>
      <c r="B16" s="26"/>
      <c r="C16" s="26"/>
      <c r="D16" s="26"/>
      <c r="E16" s="26"/>
      <c r="F16" s="91"/>
      <c r="G16" s="91"/>
      <c r="H16" s="91"/>
      <c r="I16" s="91"/>
      <c r="J16" s="91"/>
      <c r="K16" s="26"/>
      <c r="L16" s="100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92"/>
    </row>
    <row r="17" spans="2:63" s="25" customFormat="1" ht="12.75" customHeight="1">
      <c r="B17" s="26"/>
      <c r="C17" s="26"/>
      <c r="D17" s="26"/>
      <c r="E17" s="26"/>
      <c r="F17" s="344" t="s">
        <v>342</v>
      </c>
      <c r="G17" s="344"/>
      <c r="H17" s="344"/>
      <c r="I17" s="91"/>
      <c r="J17" s="91"/>
      <c r="K17" s="26"/>
      <c r="L17" s="100"/>
      <c r="M17" s="330">
        <v>57669277000</v>
      </c>
      <c r="N17" s="330"/>
      <c r="O17" s="330"/>
      <c r="P17" s="330"/>
      <c r="Q17" s="330"/>
      <c r="R17" s="330"/>
      <c r="S17" s="330"/>
      <c r="T17" s="330"/>
      <c r="U17" s="330"/>
      <c r="V17" s="330"/>
      <c r="W17" s="330">
        <v>63019820189</v>
      </c>
      <c r="X17" s="330"/>
      <c r="Y17" s="330"/>
      <c r="Z17" s="330"/>
      <c r="AA17" s="330"/>
      <c r="AB17" s="330"/>
      <c r="AC17" s="330"/>
      <c r="AD17" s="330"/>
      <c r="AE17" s="330"/>
      <c r="AF17" s="330"/>
      <c r="AG17" s="330">
        <v>58882807128</v>
      </c>
      <c r="AH17" s="330"/>
      <c r="AI17" s="330"/>
      <c r="AJ17" s="330"/>
      <c r="AK17" s="330"/>
      <c r="AL17" s="330"/>
      <c r="AM17" s="330"/>
      <c r="AN17" s="330"/>
      <c r="AO17" s="330"/>
      <c r="AP17" s="330"/>
      <c r="AQ17" s="330">
        <v>565659296</v>
      </c>
      <c r="AR17" s="330"/>
      <c r="AS17" s="330"/>
      <c r="AT17" s="330"/>
      <c r="AU17" s="330"/>
      <c r="AV17" s="330"/>
      <c r="AW17" s="330"/>
      <c r="AX17" s="330"/>
      <c r="AY17" s="330"/>
      <c r="AZ17" s="330"/>
      <c r="BA17" s="330">
        <v>3577463246</v>
      </c>
      <c r="BB17" s="330"/>
      <c r="BC17" s="330"/>
      <c r="BD17" s="330"/>
      <c r="BE17" s="330"/>
      <c r="BF17" s="330"/>
      <c r="BG17" s="330"/>
      <c r="BH17" s="330"/>
      <c r="BI17" s="330"/>
      <c r="BJ17" s="330"/>
      <c r="BK17" s="92"/>
    </row>
    <row r="18" spans="2:63" ht="12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0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9"/>
    </row>
    <row r="19" spans="2:6" ht="12" customHeight="1">
      <c r="B19" s="259" t="s">
        <v>150</v>
      </c>
      <c r="C19" s="259"/>
      <c r="D19" s="259"/>
      <c r="E19" s="8" t="s">
        <v>289</v>
      </c>
      <c r="F19" s="9" t="s">
        <v>277</v>
      </c>
    </row>
    <row r="20" spans="2:6" ht="12" customHeight="1">
      <c r="B20" s="7"/>
      <c r="C20" s="7"/>
      <c r="D20" s="7"/>
      <c r="E20" s="8"/>
      <c r="F20" s="9"/>
    </row>
    <row r="21" spans="2:63" ht="12" customHeight="1">
      <c r="B21" s="7"/>
      <c r="C21" s="7"/>
      <c r="D21" s="7"/>
      <c r="E21" s="7"/>
      <c r="F21" s="8"/>
      <c r="G21" s="9"/>
      <c r="H21" s="9"/>
      <c r="I21" s="9"/>
      <c r="BJ21" s="9"/>
      <c r="BK21" s="9"/>
    </row>
    <row r="22" spans="1:63" ht="18" customHeight="1">
      <c r="A22" s="343" t="s">
        <v>314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3"/>
      <c r="BH22" s="343"/>
      <c r="BI22" s="343"/>
      <c r="BJ22" s="343"/>
      <c r="BK22" s="9"/>
    </row>
    <row r="23" spans="2:63" ht="12.75" customHeight="1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31" t="s">
        <v>151</v>
      </c>
      <c r="BK23" s="9"/>
    </row>
    <row r="24" spans="2:63" ht="18" customHeight="1"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01"/>
      <c r="O24" s="349" t="s">
        <v>315</v>
      </c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51" t="s">
        <v>343</v>
      </c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3"/>
      <c r="BK24" s="9"/>
    </row>
    <row r="25" spans="2:63" ht="18" customHeight="1">
      <c r="B25" s="300" t="s">
        <v>152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279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4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6"/>
      <c r="BK25" s="9"/>
    </row>
    <row r="26" spans="2:63" ht="18" customHeight="1"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279"/>
      <c r="O26" s="333" t="s">
        <v>153</v>
      </c>
      <c r="P26" s="334"/>
      <c r="Q26" s="334"/>
      <c r="R26" s="334"/>
      <c r="S26" s="334"/>
      <c r="T26" s="335"/>
      <c r="U26" s="333" t="s">
        <v>154</v>
      </c>
      <c r="V26" s="334"/>
      <c r="W26" s="334"/>
      <c r="X26" s="334"/>
      <c r="Y26" s="334"/>
      <c r="Z26" s="335"/>
      <c r="AA26" s="333" t="s">
        <v>145</v>
      </c>
      <c r="AB26" s="334"/>
      <c r="AC26" s="334"/>
      <c r="AD26" s="334"/>
      <c r="AE26" s="334"/>
      <c r="AF26" s="335"/>
      <c r="AG26" s="339" t="s">
        <v>155</v>
      </c>
      <c r="AH26" s="339"/>
      <c r="AI26" s="339"/>
      <c r="AJ26" s="339"/>
      <c r="AK26" s="339"/>
      <c r="AL26" s="340"/>
      <c r="AM26" s="345" t="s">
        <v>153</v>
      </c>
      <c r="AN26" s="345"/>
      <c r="AO26" s="345"/>
      <c r="AP26" s="345"/>
      <c r="AQ26" s="345"/>
      <c r="AR26" s="346"/>
      <c r="AS26" s="347" t="s">
        <v>154</v>
      </c>
      <c r="AT26" s="345"/>
      <c r="AU26" s="345"/>
      <c r="AV26" s="345"/>
      <c r="AW26" s="345"/>
      <c r="AX26" s="346"/>
      <c r="AY26" s="347" t="s">
        <v>145</v>
      </c>
      <c r="AZ26" s="345"/>
      <c r="BA26" s="345"/>
      <c r="BB26" s="345"/>
      <c r="BC26" s="345"/>
      <c r="BD26" s="346"/>
      <c r="BE26" s="300" t="s">
        <v>155</v>
      </c>
      <c r="BF26" s="300"/>
      <c r="BG26" s="300"/>
      <c r="BH26" s="300"/>
      <c r="BI26" s="300"/>
      <c r="BJ26" s="300"/>
      <c r="BK26" s="9"/>
    </row>
    <row r="27" spans="2:63" ht="18" customHeight="1"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59"/>
      <c r="O27" s="336"/>
      <c r="P27" s="337"/>
      <c r="Q27" s="337"/>
      <c r="R27" s="337"/>
      <c r="S27" s="337"/>
      <c r="T27" s="338"/>
      <c r="U27" s="336"/>
      <c r="V27" s="337"/>
      <c r="W27" s="337"/>
      <c r="X27" s="337"/>
      <c r="Y27" s="337"/>
      <c r="Z27" s="338"/>
      <c r="AA27" s="336"/>
      <c r="AB27" s="337"/>
      <c r="AC27" s="337"/>
      <c r="AD27" s="337"/>
      <c r="AE27" s="337"/>
      <c r="AF27" s="338"/>
      <c r="AG27" s="336" t="s">
        <v>290</v>
      </c>
      <c r="AH27" s="337"/>
      <c r="AI27" s="337"/>
      <c r="AJ27" s="337"/>
      <c r="AK27" s="337"/>
      <c r="AL27" s="338"/>
      <c r="AM27" s="309"/>
      <c r="AN27" s="309"/>
      <c r="AO27" s="309"/>
      <c r="AP27" s="309"/>
      <c r="AQ27" s="309"/>
      <c r="AR27" s="310"/>
      <c r="AS27" s="258"/>
      <c r="AT27" s="309"/>
      <c r="AU27" s="309"/>
      <c r="AV27" s="309"/>
      <c r="AW27" s="309"/>
      <c r="AX27" s="310"/>
      <c r="AY27" s="258"/>
      <c r="AZ27" s="309"/>
      <c r="BA27" s="309"/>
      <c r="BB27" s="309"/>
      <c r="BC27" s="309"/>
      <c r="BD27" s="310"/>
      <c r="BE27" s="258" t="s">
        <v>290</v>
      </c>
      <c r="BF27" s="309"/>
      <c r="BG27" s="309"/>
      <c r="BH27" s="309"/>
      <c r="BI27" s="309"/>
      <c r="BJ27" s="309"/>
      <c r="BK27" s="9"/>
    </row>
    <row r="28" spans="2:63" ht="12.75" customHeight="1"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05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3"/>
      <c r="AB28" s="113"/>
      <c r="AC28" s="114"/>
      <c r="AD28" s="341" t="s">
        <v>14</v>
      </c>
      <c r="AE28" s="341"/>
      <c r="AF28" s="341"/>
      <c r="AG28" s="113"/>
      <c r="AH28" s="114"/>
      <c r="AI28" s="114"/>
      <c r="AJ28" s="114"/>
      <c r="AK28" s="341" t="s">
        <v>146</v>
      </c>
      <c r="AL28" s="341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BA28" s="9"/>
      <c r="BB28" s="293" t="s">
        <v>14</v>
      </c>
      <c r="BC28" s="293"/>
      <c r="BD28" s="293"/>
      <c r="BF28" s="9"/>
      <c r="BG28" s="9"/>
      <c r="BH28" s="9"/>
      <c r="BI28" s="293" t="s">
        <v>146</v>
      </c>
      <c r="BJ28" s="293"/>
      <c r="BK28" s="9"/>
    </row>
    <row r="29" spans="2:63" ht="12.75" customHeight="1">
      <c r="B29" s="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01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9"/>
    </row>
    <row r="30" spans="3:62" s="9" customFormat="1" ht="12.75" customHeight="1">
      <c r="C30" s="265" t="s">
        <v>156</v>
      </c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101"/>
      <c r="O30" s="331">
        <f>SUM(O33,O63)</f>
        <v>48410</v>
      </c>
      <c r="P30" s="331"/>
      <c r="Q30" s="331"/>
      <c r="R30" s="331"/>
      <c r="S30" s="331"/>
      <c r="T30" s="331"/>
      <c r="U30" s="331">
        <f>SUM(U33,U63)</f>
        <v>179155</v>
      </c>
      <c r="V30" s="331"/>
      <c r="W30" s="331"/>
      <c r="X30" s="331"/>
      <c r="Y30" s="331"/>
      <c r="Z30" s="331"/>
      <c r="AA30" s="331">
        <f>SUM(AA33,AA63)</f>
        <v>45927968</v>
      </c>
      <c r="AB30" s="331"/>
      <c r="AC30" s="331"/>
      <c r="AD30" s="331"/>
      <c r="AE30" s="331"/>
      <c r="AF30" s="331"/>
      <c r="AG30" s="331">
        <v>256359</v>
      </c>
      <c r="AH30" s="331"/>
      <c r="AI30" s="331"/>
      <c r="AJ30" s="331"/>
      <c r="AK30" s="331"/>
      <c r="AL30" s="331"/>
      <c r="AM30" s="332">
        <f>SUM(AM33,AM63)</f>
        <v>49078</v>
      </c>
      <c r="AN30" s="332"/>
      <c r="AO30" s="332"/>
      <c r="AP30" s="332"/>
      <c r="AQ30" s="332"/>
      <c r="AR30" s="332"/>
      <c r="AS30" s="332">
        <f>SUM(AS33,AS63)</f>
        <v>183317</v>
      </c>
      <c r="AT30" s="332"/>
      <c r="AU30" s="332"/>
      <c r="AV30" s="332"/>
      <c r="AW30" s="332"/>
      <c r="AX30" s="332"/>
      <c r="AY30" s="282">
        <v>62183189</v>
      </c>
      <c r="AZ30" s="282"/>
      <c r="BA30" s="282"/>
      <c r="BB30" s="282"/>
      <c r="BC30" s="282"/>
      <c r="BD30" s="282"/>
      <c r="BE30" s="282">
        <v>339211</v>
      </c>
      <c r="BF30" s="282"/>
      <c r="BG30" s="282"/>
      <c r="BH30" s="282"/>
      <c r="BI30" s="282"/>
      <c r="BJ30" s="282"/>
    </row>
    <row r="31" spans="3:62" s="9" customFormat="1" ht="12.75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01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</row>
    <row r="32" spans="3:62" s="9" customFormat="1" ht="12.75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01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</row>
    <row r="33" spans="3:62" s="9" customFormat="1" ht="12.75" customHeight="1">
      <c r="C33" s="265" t="s">
        <v>157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101"/>
      <c r="O33" s="331">
        <f>SUM(O35:T61)</f>
        <v>37762</v>
      </c>
      <c r="P33" s="331"/>
      <c r="Q33" s="331"/>
      <c r="R33" s="331"/>
      <c r="S33" s="331"/>
      <c r="T33" s="331"/>
      <c r="U33" s="331">
        <f>SUM(U35:Z61)</f>
        <v>149580</v>
      </c>
      <c r="V33" s="331"/>
      <c r="W33" s="331"/>
      <c r="X33" s="331"/>
      <c r="Y33" s="331"/>
      <c r="Z33" s="331"/>
      <c r="AA33" s="331">
        <f>SUM(AA35:AF61)</f>
        <v>38754731</v>
      </c>
      <c r="AB33" s="331"/>
      <c r="AC33" s="331"/>
      <c r="AD33" s="331"/>
      <c r="AE33" s="331"/>
      <c r="AF33" s="331"/>
      <c r="AG33" s="331">
        <v>259090</v>
      </c>
      <c r="AH33" s="331"/>
      <c r="AI33" s="331"/>
      <c r="AJ33" s="331"/>
      <c r="AK33" s="331"/>
      <c r="AL33" s="331"/>
      <c r="AM33" s="332">
        <f>SUM(AM35:AR61)</f>
        <v>38245</v>
      </c>
      <c r="AN33" s="332"/>
      <c r="AO33" s="332"/>
      <c r="AP33" s="332"/>
      <c r="AQ33" s="332"/>
      <c r="AR33" s="332"/>
      <c r="AS33" s="332">
        <f>SUM(AS35:AX61)</f>
        <v>152889</v>
      </c>
      <c r="AT33" s="332"/>
      <c r="AU33" s="332"/>
      <c r="AV33" s="332"/>
      <c r="AW33" s="332"/>
      <c r="AX33" s="332"/>
      <c r="AY33" s="282">
        <v>52315237</v>
      </c>
      <c r="AZ33" s="282"/>
      <c r="BA33" s="282"/>
      <c r="BB33" s="282"/>
      <c r="BC33" s="282"/>
      <c r="BD33" s="282"/>
      <c r="BE33" s="282">
        <v>342178</v>
      </c>
      <c r="BF33" s="282"/>
      <c r="BG33" s="282"/>
      <c r="BH33" s="282"/>
      <c r="BI33" s="282"/>
      <c r="BJ33" s="282"/>
    </row>
    <row r="34" spans="3:62" s="9" customFormat="1" ht="12.75" customHeight="1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01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</row>
    <row r="35" spans="4:62" s="9" customFormat="1" ht="12.75" customHeight="1">
      <c r="D35" s="265" t="s">
        <v>158</v>
      </c>
      <c r="E35" s="265"/>
      <c r="F35" s="265"/>
      <c r="G35" s="265"/>
      <c r="H35" s="265"/>
      <c r="I35" s="265"/>
      <c r="J35" s="265"/>
      <c r="K35" s="265"/>
      <c r="L35" s="265"/>
      <c r="M35" s="265"/>
      <c r="N35" s="101"/>
      <c r="O35" s="331">
        <v>4547</v>
      </c>
      <c r="P35" s="331"/>
      <c r="Q35" s="331"/>
      <c r="R35" s="331"/>
      <c r="S35" s="331"/>
      <c r="T35" s="331"/>
      <c r="U35" s="331">
        <v>24689</v>
      </c>
      <c r="V35" s="331"/>
      <c r="W35" s="331"/>
      <c r="X35" s="331"/>
      <c r="Y35" s="331"/>
      <c r="Z35" s="331"/>
      <c r="AA35" s="331">
        <v>8302059</v>
      </c>
      <c r="AB35" s="331"/>
      <c r="AC35" s="331"/>
      <c r="AD35" s="331"/>
      <c r="AE35" s="331"/>
      <c r="AF35" s="331"/>
      <c r="AG35" s="331">
        <v>336266</v>
      </c>
      <c r="AH35" s="331"/>
      <c r="AI35" s="331"/>
      <c r="AJ35" s="331"/>
      <c r="AK35" s="331"/>
      <c r="AL35" s="331"/>
      <c r="AM35" s="282">
        <v>4655</v>
      </c>
      <c r="AN35" s="282"/>
      <c r="AO35" s="282"/>
      <c r="AP35" s="282"/>
      <c r="AQ35" s="282"/>
      <c r="AR35" s="282"/>
      <c r="AS35" s="282">
        <v>25419</v>
      </c>
      <c r="AT35" s="282"/>
      <c r="AU35" s="282"/>
      <c r="AV35" s="282"/>
      <c r="AW35" s="282"/>
      <c r="AX35" s="282"/>
      <c r="AY35" s="282">
        <v>10956593</v>
      </c>
      <c r="AZ35" s="282"/>
      <c r="BA35" s="282"/>
      <c r="BB35" s="282"/>
      <c r="BC35" s="282"/>
      <c r="BD35" s="282"/>
      <c r="BE35" s="282">
        <v>431039</v>
      </c>
      <c r="BF35" s="282"/>
      <c r="BG35" s="282"/>
      <c r="BH35" s="282"/>
      <c r="BI35" s="282"/>
      <c r="BJ35" s="282"/>
    </row>
    <row r="36" spans="4:62" s="9" customFormat="1" ht="12.75" customHeight="1">
      <c r="D36" s="265" t="s">
        <v>159</v>
      </c>
      <c r="E36" s="265"/>
      <c r="F36" s="265"/>
      <c r="G36" s="265"/>
      <c r="H36" s="265"/>
      <c r="I36" s="265"/>
      <c r="J36" s="265"/>
      <c r="K36" s="265"/>
      <c r="L36" s="265"/>
      <c r="M36" s="265"/>
      <c r="N36" s="101"/>
      <c r="O36" s="331">
        <v>3576</v>
      </c>
      <c r="P36" s="331"/>
      <c r="Q36" s="331"/>
      <c r="R36" s="331"/>
      <c r="S36" s="331"/>
      <c r="T36" s="331"/>
      <c r="U36" s="331">
        <v>11663</v>
      </c>
      <c r="V36" s="331"/>
      <c r="W36" s="331"/>
      <c r="X36" s="331"/>
      <c r="Y36" s="331"/>
      <c r="Z36" s="331"/>
      <c r="AA36" s="331">
        <v>3218066</v>
      </c>
      <c r="AB36" s="331"/>
      <c r="AC36" s="331"/>
      <c r="AD36" s="331"/>
      <c r="AE36" s="331"/>
      <c r="AF36" s="331"/>
      <c r="AG36" s="331">
        <v>275921</v>
      </c>
      <c r="AH36" s="331"/>
      <c r="AI36" s="331"/>
      <c r="AJ36" s="331"/>
      <c r="AK36" s="331"/>
      <c r="AL36" s="331"/>
      <c r="AM36" s="282">
        <v>3686</v>
      </c>
      <c r="AN36" s="282"/>
      <c r="AO36" s="282"/>
      <c r="AP36" s="282"/>
      <c r="AQ36" s="282"/>
      <c r="AR36" s="282"/>
      <c r="AS36" s="282">
        <v>11847</v>
      </c>
      <c r="AT36" s="282"/>
      <c r="AU36" s="282"/>
      <c r="AV36" s="282"/>
      <c r="AW36" s="282"/>
      <c r="AX36" s="282"/>
      <c r="AY36" s="282">
        <v>4322178</v>
      </c>
      <c r="AZ36" s="282"/>
      <c r="BA36" s="282"/>
      <c r="BB36" s="282"/>
      <c r="BC36" s="282"/>
      <c r="BD36" s="282"/>
      <c r="BE36" s="282">
        <v>364833</v>
      </c>
      <c r="BF36" s="282"/>
      <c r="BG36" s="282"/>
      <c r="BH36" s="282"/>
      <c r="BI36" s="282"/>
      <c r="BJ36" s="282"/>
    </row>
    <row r="37" spans="4:62" s="9" customFormat="1" ht="12.75" customHeight="1">
      <c r="D37" s="265" t="s">
        <v>160</v>
      </c>
      <c r="E37" s="265"/>
      <c r="F37" s="265"/>
      <c r="G37" s="265"/>
      <c r="H37" s="265"/>
      <c r="I37" s="265"/>
      <c r="J37" s="265"/>
      <c r="K37" s="265"/>
      <c r="L37" s="265"/>
      <c r="M37" s="265"/>
      <c r="N37" s="101"/>
      <c r="O37" s="331">
        <v>4380</v>
      </c>
      <c r="P37" s="331"/>
      <c r="Q37" s="331"/>
      <c r="R37" s="331"/>
      <c r="S37" s="331"/>
      <c r="T37" s="331"/>
      <c r="U37" s="331">
        <v>16910</v>
      </c>
      <c r="V37" s="331"/>
      <c r="W37" s="331"/>
      <c r="X37" s="331"/>
      <c r="Y37" s="331"/>
      <c r="Z37" s="331"/>
      <c r="AA37" s="331">
        <v>5091910</v>
      </c>
      <c r="AB37" s="331"/>
      <c r="AC37" s="331"/>
      <c r="AD37" s="331"/>
      <c r="AE37" s="331"/>
      <c r="AF37" s="331"/>
      <c r="AG37" s="331">
        <v>301118</v>
      </c>
      <c r="AH37" s="331"/>
      <c r="AI37" s="331"/>
      <c r="AJ37" s="331"/>
      <c r="AK37" s="331"/>
      <c r="AL37" s="331"/>
      <c r="AM37" s="282">
        <v>4569</v>
      </c>
      <c r="AN37" s="282"/>
      <c r="AO37" s="282"/>
      <c r="AP37" s="282"/>
      <c r="AQ37" s="282"/>
      <c r="AR37" s="282"/>
      <c r="AS37" s="282">
        <v>17791</v>
      </c>
      <c r="AT37" s="282"/>
      <c r="AU37" s="282"/>
      <c r="AV37" s="282"/>
      <c r="AW37" s="282"/>
      <c r="AX37" s="282"/>
      <c r="AY37" s="282">
        <v>6843389</v>
      </c>
      <c r="AZ37" s="282"/>
      <c r="BA37" s="282"/>
      <c r="BB37" s="282"/>
      <c r="BC37" s="282"/>
      <c r="BD37" s="282"/>
      <c r="BE37" s="282">
        <v>384655</v>
      </c>
      <c r="BF37" s="282"/>
      <c r="BG37" s="282"/>
      <c r="BH37" s="282"/>
      <c r="BI37" s="282"/>
      <c r="BJ37" s="282"/>
    </row>
    <row r="38" spans="4:62" s="9" customFormat="1" ht="12.75" customHeight="1">
      <c r="D38" s="265" t="s">
        <v>161</v>
      </c>
      <c r="E38" s="265"/>
      <c r="F38" s="265"/>
      <c r="G38" s="265"/>
      <c r="H38" s="265"/>
      <c r="I38" s="265"/>
      <c r="J38" s="265"/>
      <c r="K38" s="265"/>
      <c r="L38" s="265"/>
      <c r="M38" s="265"/>
      <c r="N38" s="101"/>
      <c r="O38" s="331">
        <v>3913</v>
      </c>
      <c r="P38" s="331"/>
      <c r="Q38" s="331"/>
      <c r="R38" s="331"/>
      <c r="S38" s="331"/>
      <c r="T38" s="331"/>
      <c r="U38" s="331">
        <v>16734</v>
      </c>
      <c r="V38" s="331"/>
      <c r="W38" s="331"/>
      <c r="X38" s="331"/>
      <c r="Y38" s="331"/>
      <c r="Z38" s="331"/>
      <c r="AA38" s="331">
        <v>4104151</v>
      </c>
      <c r="AB38" s="331"/>
      <c r="AC38" s="331"/>
      <c r="AD38" s="331"/>
      <c r="AE38" s="331"/>
      <c r="AF38" s="331"/>
      <c r="AG38" s="331">
        <v>245258</v>
      </c>
      <c r="AH38" s="331"/>
      <c r="AI38" s="331"/>
      <c r="AJ38" s="331"/>
      <c r="AK38" s="331"/>
      <c r="AL38" s="331"/>
      <c r="AM38" s="282">
        <v>3974</v>
      </c>
      <c r="AN38" s="282"/>
      <c r="AO38" s="282"/>
      <c r="AP38" s="282"/>
      <c r="AQ38" s="282"/>
      <c r="AR38" s="282"/>
      <c r="AS38" s="282">
        <v>16620</v>
      </c>
      <c r="AT38" s="282"/>
      <c r="AU38" s="282"/>
      <c r="AV38" s="282"/>
      <c r="AW38" s="282"/>
      <c r="AX38" s="282"/>
      <c r="AY38" s="282">
        <v>5352860</v>
      </c>
      <c r="AZ38" s="282"/>
      <c r="BA38" s="282"/>
      <c r="BB38" s="282"/>
      <c r="BC38" s="282"/>
      <c r="BD38" s="282"/>
      <c r="BE38" s="282">
        <v>322073</v>
      </c>
      <c r="BF38" s="282"/>
      <c r="BG38" s="282"/>
      <c r="BH38" s="282"/>
      <c r="BI38" s="282"/>
      <c r="BJ38" s="282"/>
    </row>
    <row r="39" spans="4:62" s="9" customFormat="1" ht="12.75" customHeight="1">
      <c r="D39" s="265" t="s">
        <v>162</v>
      </c>
      <c r="E39" s="265"/>
      <c r="F39" s="265"/>
      <c r="G39" s="265"/>
      <c r="H39" s="265"/>
      <c r="I39" s="265"/>
      <c r="J39" s="265"/>
      <c r="K39" s="265"/>
      <c r="L39" s="265"/>
      <c r="M39" s="265"/>
      <c r="N39" s="101"/>
      <c r="O39" s="331">
        <v>1448</v>
      </c>
      <c r="P39" s="331"/>
      <c r="Q39" s="331"/>
      <c r="R39" s="331"/>
      <c r="S39" s="331"/>
      <c r="T39" s="331"/>
      <c r="U39" s="331">
        <v>5183</v>
      </c>
      <c r="V39" s="331"/>
      <c r="W39" s="331"/>
      <c r="X39" s="331"/>
      <c r="Y39" s="331"/>
      <c r="Z39" s="331"/>
      <c r="AA39" s="331">
        <v>1618390</v>
      </c>
      <c r="AB39" s="331"/>
      <c r="AC39" s="331"/>
      <c r="AD39" s="331"/>
      <c r="AE39" s="331"/>
      <c r="AF39" s="331"/>
      <c r="AG39" s="331">
        <v>312250</v>
      </c>
      <c r="AH39" s="331"/>
      <c r="AI39" s="331"/>
      <c r="AJ39" s="331"/>
      <c r="AK39" s="331"/>
      <c r="AL39" s="331"/>
      <c r="AM39" s="282">
        <v>1449</v>
      </c>
      <c r="AN39" s="282"/>
      <c r="AO39" s="282"/>
      <c r="AP39" s="282"/>
      <c r="AQ39" s="282"/>
      <c r="AR39" s="282"/>
      <c r="AS39" s="282">
        <v>5110</v>
      </c>
      <c r="AT39" s="282"/>
      <c r="AU39" s="282"/>
      <c r="AV39" s="282"/>
      <c r="AW39" s="282"/>
      <c r="AX39" s="282"/>
      <c r="AY39" s="282">
        <v>2013015</v>
      </c>
      <c r="AZ39" s="282"/>
      <c r="BA39" s="282"/>
      <c r="BB39" s="282"/>
      <c r="BC39" s="282"/>
      <c r="BD39" s="282"/>
      <c r="BE39" s="282">
        <v>393936</v>
      </c>
      <c r="BF39" s="282"/>
      <c r="BG39" s="282"/>
      <c r="BH39" s="282"/>
      <c r="BI39" s="282"/>
      <c r="BJ39" s="282"/>
    </row>
    <row r="40" spans="4:62" s="9" customFormat="1" ht="12.75" customHeight="1">
      <c r="D40" s="7"/>
      <c r="E40" s="7"/>
      <c r="F40" s="7"/>
      <c r="G40" s="7"/>
      <c r="H40" s="7"/>
      <c r="I40" s="7"/>
      <c r="J40" s="7"/>
      <c r="K40" s="7"/>
      <c r="L40" s="7"/>
      <c r="M40" s="7"/>
      <c r="N40" s="101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</row>
    <row r="41" spans="4:62" s="9" customFormat="1" ht="12.75" customHeight="1">
      <c r="D41" s="265" t="s">
        <v>163</v>
      </c>
      <c r="E41" s="265"/>
      <c r="F41" s="265"/>
      <c r="G41" s="265"/>
      <c r="H41" s="265"/>
      <c r="I41" s="265"/>
      <c r="J41" s="265"/>
      <c r="K41" s="265"/>
      <c r="L41" s="265"/>
      <c r="M41" s="265"/>
      <c r="N41" s="101"/>
      <c r="O41" s="331">
        <v>1034</v>
      </c>
      <c r="P41" s="331"/>
      <c r="Q41" s="331"/>
      <c r="R41" s="331"/>
      <c r="S41" s="331"/>
      <c r="T41" s="331"/>
      <c r="U41" s="331">
        <v>2178</v>
      </c>
      <c r="V41" s="331"/>
      <c r="W41" s="331"/>
      <c r="X41" s="331"/>
      <c r="Y41" s="331"/>
      <c r="Z41" s="331"/>
      <c r="AA41" s="331">
        <v>467931</v>
      </c>
      <c r="AB41" s="331"/>
      <c r="AC41" s="331"/>
      <c r="AD41" s="331"/>
      <c r="AE41" s="331"/>
      <c r="AF41" s="331"/>
      <c r="AG41" s="331">
        <v>214845</v>
      </c>
      <c r="AH41" s="331"/>
      <c r="AI41" s="331"/>
      <c r="AJ41" s="331"/>
      <c r="AK41" s="331"/>
      <c r="AL41" s="331"/>
      <c r="AM41" s="282">
        <v>1031</v>
      </c>
      <c r="AN41" s="282"/>
      <c r="AO41" s="282"/>
      <c r="AP41" s="282"/>
      <c r="AQ41" s="282"/>
      <c r="AR41" s="282"/>
      <c r="AS41" s="282">
        <v>2199</v>
      </c>
      <c r="AT41" s="282"/>
      <c r="AU41" s="282"/>
      <c r="AV41" s="282"/>
      <c r="AW41" s="282"/>
      <c r="AX41" s="282"/>
      <c r="AY41" s="282">
        <v>643487</v>
      </c>
      <c r="AZ41" s="282"/>
      <c r="BA41" s="282"/>
      <c r="BB41" s="282"/>
      <c r="BC41" s="282"/>
      <c r="BD41" s="282"/>
      <c r="BE41" s="282">
        <v>292627</v>
      </c>
      <c r="BF41" s="282"/>
      <c r="BG41" s="282"/>
      <c r="BH41" s="282"/>
      <c r="BI41" s="282"/>
      <c r="BJ41" s="282"/>
    </row>
    <row r="42" spans="4:62" s="9" customFormat="1" ht="12.75" customHeight="1">
      <c r="D42" s="265" t="s">
        <v>164</v>
      </c>
      <c r="E42" s="265"/>
      <c r="F42" s="265"/>
      <c r="G42" s="265"/>
      <c r="H42" s="265"/>
      <c r="I42" s="265"/>
      <c r="J42" s="265"/>
      <c r="K42" s="265"/>
      <c r="L42" s="265"/>
      <c r="M42" s="265"/>
      <c r="N42" s="101"/>
      <c r="O42" s="331">
        <v>421</v>
      </c>
      <c r="P42" s="331"/>
      <c r="Q42" s="331"/>
      <c r="R42" s="331"/>
      <c r="S42" s="331"/>
      <c r="T42" s="331"/>
      <c r="U42" s="331">
        <v>1093</v>
      </c>
      <c r="V42" s="331"/>
      <c r="W42" s="331"/>
      <c r="X42" s="331"/>
      <c r="Y42" s="331"/>
      <c r="Z42" s="331"/>
      <c r="AA42" s="331">
        <v>243800</v>
      </c>
      <c r="AB42" s="331"/>
      <c r="AC42" s="331"/>
      <c r="AD42" s="331"/>
      <c r="AE42" s="331"/>
      <c r="AF42" s="331"/>
      <c r="AG42" s="331">
        <v>223056</v>
      </c>
      <c r="AH42" s="331"/>
      <c r="AI42" s="331"/>
      <c r="AJ42" s="331"/>
      <c r="AK42" s="331"/>
      <c r="AL42" s="331"/>
      <c r="AM42" s="282">
        <v>431</v>
      </c>
      <c r="AN42" s="282"/>
      <c r="AO42" s="282"/>
      <c r="AP42" s="282"/>
      <c r="AQ42" s="282"/>
      <c r="AR42" s="282"/>
      <c r="AS42" s="282">
        <v>1158</v>
      </c>
      <c r="AT42" s="282"/>
      <c r="AU42" s="282"/>
      <c r="AV42" s="282"/>
      <c r="AW42" s="282"/>
      <c r="AX42" s="282"/>
      <c r="AY42" s="282">
        <v>339360</v>
      </c>
      <c r="AZ42" s="282"/>
      <c r="BA42" s="282"/>
      <c r="BB42" s="282"/>
      <c r="BC42" s="282"/>
      <c r="BD42" s="282"/>
      <c r="BE42" s="282">
        <v>293057</v>
      </c>
      <c r="BF42" s="282"/>
      <c r="BG42" s="282"/>
      <c r="BH42" s="282"/>
      <c r="BI42" s="282"/>
      <c r="BJ42" s="282"/>
    </row>
    <row r="43" spans="4:62" s="9" customFormat="1" ht="12.75" customHeight="1">
      <c r="D43" s="265" t="s">
        <v>165</v>
      </c>
      <c r="E43" s="265"/>
      <c r="F43" s="265"/>
      <c r="G43" s="265"/>
      <c r="H43" s="265"/>
      <c r="I43" s="265"/>
      <c r="J43" s="265"/>
      <c r="K43" s="265"/>
      <c r="L43" s="265"/>
      <c r="M43" s="265"/>
      <c r="N43" s="101"/>
      <c r="O43" s="331">
        <v>722</v>
      </c>
      <c r="P43" s="331"/>
      <c r="Q43" s="331"/>
      <c r="R43" s="331"/>
      <c r="S43" s="331"/>
      <c r="T43" s="331"/>
      <c r="U43" s="331">
        <v>3559</v>
      </c>
      <c r="V43" s="331"/>
      <c r="W43" s="331"/>
      <c r="X43" s="331"/>
      <c r="Y43" s="331"/>
      <c r="Z43" s="331"/>
      <c r="AA43" s="331">
        <v>818010</v>
      </c>
      <c r="AB43" s="331"/>
      <c r="AC43" s="331"/>
      <c r="AD43" s="331"/>
      <c r="AE43" s="331"/>
      <c r="AF43" s="331"/>
      <c r="AG43" s="331">
        <v>229843</v>
      </c>
      <c r="AH43" s="331"/>
      <c r="AI43" s="331"/>
      <c r="AJ43" s="331"/>
      <c r="AK43" s="331"/>
      <c r="AL43" s="331"/>
      <c r="AM43" s="282">
        <v>759</v>
      </c>
      <c r="AN43" s="282"/>
      <c r="AO43" s="282"/>
      <c r="AP43" s="282"/>
      <c r="AQ43" s="282"/>
      <c r="AR43" s="282"/>
      <c r="AS43" s="282">
        <v>3852</v>
      </c>
      <c r="AT43" s="282"/>
      <c r="AU43" s="282"/>
      <c r="AV43" s="282"/>
      <c r="AW43" s="282"/>
      <c r="AX43" s="282"/>
      <c r="AY43" s="282">
        <v>1251212</v>
      </c>
      <c r="AZ43" s="282"/>
      <c r="BA43" s="282"/>
      <c r="BB43" s="282"/>
      <c r="BC43" s="282"/>
      <c r="BD43" s="282"/>
      <c r="BE43" s="282">
        <v>324821</v>
      </c>
      <c r="BF43" s="282"/>
      <c r="BG43" s="282"/>
      <c r="BH43" s="282"/>
      <c r="BI43" s="282"/>
      <c r="BJ43" s="282"/>
    </row>
    <row r="44" spans="4:62" s="9" customFormat="1" ht="12.75" customHeight="1">
      <c r="D44" s="265" t="s">
        <v>166</v>
      </c>
      <c r="E44" s="265"/>
      <c r="F44" s="265"/>
      <c r="G44" s="265"/>
      <c r="H44" s="265"/>
      <c r="I44" s="265"/>
      <c r="J44" s="265"/>
      <c r="K44" s="265"/>
      <c r="L44" s="265"/>
      <c r="M44" s="265"/>
      <c r="N44" s="101"/>
      <c r="O44" s="331">
        <v>1076</v>
      </c>
      <c r="P44" s="331"/>
      <c r="Q44" s="331"/>
      <c r="R44" s="331"/>
      <c r="S44" s="331"/>
      <c r="T44" s="331"/>
      <c r="U44" s="331">
        <v>4061</v>
      </c>
      <c r="V44" s="331"/>
      <c r="W44" s="331"/>
      <c r="X44" s="331"/>
      <c r="Y44" s="331"/>
      <c r="Z44" s="331"/>
      <c r="AA44" s="331">
        <v>986517</v>
      </c>
      <c r="AB44" s="331"/>
      <c r="AC44" s="331"/>
      <c r="AD44" s="331"/>
      <c r="AE44" s="331"/>
      <c r="AF44" s="331"/>
      <c r="AG44" s="331">
        <v>242925</v>
      </c>
      <c r="AH44" s="331"/>
      <c r="AI44" s="331"/>
      <c r="AJ44" s="331"/>
      <c r="AK44" s="331"/>
      <c r="AL44" s="331"/>
      <c r="AM44" s="282">
        <v>1103</v>
      </c>
      <c r="AN44" s="282"/>
      <c r="AO44" s="282"/>
      <c r="AP44" s="282"/>
      <c r="AQ44" s="282"/>
      <c r="AR44" s="282"/>
      <c r="AS44" s="282">
        <v>4008</v>
      </c>
      <c r="AT44" s="282"/>
      <c r="AU44" s="282"/>
      <c r="AV44" s="282"/>
      <c r="AW44" s="282"/>
      <c r="AX44" s="282"/>
      <c r="AY44" s="282">
        <v>1278062</v>
      </c>
      <c r="AZ44" s="282"/>
      <c r="BA44" s="282"/>
      <c r="BB44" s="282"/>
      <c r="BC44" s="282"/>
      <c r="BD44" s="282"/>
      <c r="BE44" s="282">
        <v>318878</v>
      </c>
      <c r="BF44" s="282"/>
      <c r="BG44" s="282"/>
      <c r="BH44" s="282"/>
      <c r="BI44" s="282"/>
      <c r="BJ44" s="282"/>
    </row>
    <row r="45" spans="4:62" s="9" customFormat="1" ht="12.75" customHeight="1">
      <c r="D45" s="265" t="s">
        <v>167</v>
      </c>
      <c r="E45" s="265"/>
      <c r="F45" s="265"/>
      <c r="G45" s="265"/>
      <c r="H45" s="265"/>
      <c r="I45" s="265"/>
      <c r="J45" s="265"/>
      <c r="K45" s="265"/>
      <c r="L45" s="265"/>
      <c r="M45" s="265"/>
      <c r="N45" s="101"/>
      <c r="O45" s="331">
        <v>511</v>
      </c>
      <c r="P45" s="331"/>
      <c r="Q45" s="331"/>
      <c r="R45" s="331"/>
      <c r="S45" s="331"/>
      <c r="T45" s="331"/>
      <c r="U45" s="331">
        <v>1667</v>
      </c>
      <c r="V45" s="331"/>
      <c r="W45" s="331"/>
      <c r="X45" s="331"/>
      <c r="Y45" s="331"/>
      <c r="Z45" s="331"/>
      <c r="AA45" s="331">
        <v>302210</v>
      </c>
      <c r="AB45" s="331"/>
      <c r="AC45" s="331"/>
      <c r="AD45" s="331"/>
      <c r="AE45" s="331"/>
      <c r="AF45" s="331"/>
      <c r="AG45" s="331">
        <v>181290</v>
      </c>
      <c r="AH45" s="331"/>
      <c r="AI45" s="331"/>
      <c r="AJ45" s="331"/>
      <c r="AK45" s="331"/>
      <c r="AL45" s="331"/>
      <c r="AM45" s="282">
        <v>528</v>
      </c>
      <c r="AN45" s="282"/>
      <c r="AO45" s="282"/>
      <c r="AP45" s="282"/>
      <c r="AQ45" s="282"/>
      <c r="AR45" s="282"/>
      <c r="AS45" s="282">
        <v>1671</v>
      </c>
      <c r="AT45" s="282"/>
      <c r="AU45" s="282"/>
      <c r="AV45" s="282"/>
      <c r="AW45" s="282"/>
      <c r="AX45" s="282"/>
      <c r="AY45" s="282">
        <v>459601</v>
      </c>
      <c r="AZ45" s="282"/>
      <c r="BA45" s="282"/>
      <c r="BB45" s="282"/>
      <c r="BC45" s="282"/>
      <c r="BD45" s="282"/>
      <c r="BE45" s="282">
        <v>275046</v>
      </c>
      <c r="BF45" s="282"/>
      <c r="BG45" s="282"/>
      <c r="BH45" s="282"/>
      <c r="BI45" s="282"/>
      <c r="BJ45" s="282"/>
    </row>
    <row r="46" spans="4:62" s="9" customFormat="1" ht="12.75" customHeight="1">
      <c r="D46" s="7"/>
      <c r="E46" s="7"/>
      <c r="F46" s="7"/>
      <c r="G46" s="7"/>
      <c r="H46" s="7"/>
      <c r="I46" s="7"/>
      <c r="J46" s="7"/>
      <c r="K46" s="7"/>
      <c r="L46" s="7"/>
      <c r="M46" s="7"/>
      <c r="N46" s="101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</row>
    <row r="47" spans="4:62" s="9" customFormat="1" ht="12.75" customHeight="1">
      <c r="D47" s="265" t="s">
        <v>168</v>
      </c>
      <c r="E47" s="265"/>
      <c r="F47" s="265"/>
      <c r="G47" s="265"/>
      <c r="H47" s="265"/>
      <c r="I47" s="265"/>
      <c r="J47" s="265"/>
      <c r="K47" s="265"/>
      <c r="L47" s="265"/>
      <c r="M47" s="265"/>
      <c r="N47" s="101"/>
      <c r="O47" s="331">
        <v>578</v>
      </c>
      <c r="P47" s="331"/>
      <c r="Q47" s="331"/>
      <c r="R47" s="331"/>
      <c r="S47" s="331"/>
      <c r="T47" s="331"/>
      <c r="U47" s="331">
        <v>1553</v>
      </c>
      <c r="V47" s="331"/>
      <c r="W47" s="331"/>
      <c r="X47" s="331"/>
      <c r="Y47" s="331"/>
      <c r="Z47" s="331"/>
      <c r="AA47" s="331">
        <v>337819</v>
      </c>
      <c r="AB47" s="331"/>
      <c r="AC47" s="331"/>
      <c r="AD47" s="331"/>
      <c r="AE47" s="331"/>
      <c r="AF47" s="331"/>
      <c r="AG47" s="331">
        <v>217527</v>
      </c>
      <c r="AH47" s="331"/>
      <c r="AI47" s="331"/>
      <c r="AJ47" s="331"/>
      <c r="AK47" s="331"/>
      <c r="AL47" s="331"/>
      <c r="AM47" s="282">
        <v>600</v>
      </c>
      <c r="AN47" s="282"/>
      <c r="AO47" s="282"/>
      <c r="AP47" s="282"/>
      <c r="AQ47" s="282"/>
      <c r="AR47" s="282"/>
      <c r="AS47" s="282">
        <v>2570</v>
      </c>
      <c r="AT47" s="282"/>
      <c r="AU47" s="282"/>
      <c r="AV47" s="282"/>
      <c r="AW47" s="282"/>
      <c r="AX47" s="282"/>
      <c r="AY47" s="282">
        <v>891683</v>
      </c>
      <c r="AZ47" s="282"/>
      <c r="BA47" s="282"/>
      <c r="BB47" s="282"/>
      <c r="BC47" s="282"/>
      <c r="BD47" s="282"/>
      <c r="BE47" s="282">
        <v>346958</v>
      </c>
      <c r="BF47" s="282"/>
      <c r="BG47" s="282"/>
      <c r="BH47" s="282"/>
      <c r="BI47" s="282"/>
      <c r="BJ47" s="282"/>
    </row>
    <row r="48" spans="4:62" s="9" customFormat="1" ht="12.75" customHeight="1">
      <c r="D48" s="265" t="s">
        <v>169</v>
      </c>
      <c r="E48" s="265"/>
      <c r="F48" s="265"/>
      <c r="G48" s="265"/>
      <c r="H48" s="265"/>
      <c r="I48" s="265"/>
      <c r="J48" s="265"/>
      <c r="K48" s="265"/>
      <c r="L48" s="265"/>
      <c r="M48" s="265"/>
      <c r="N48" s="101"/>
      <c r="O48" s="331">
        <v>671</v>
      </c>
      <c r="P48" s="331"/>
      <c r="Q48" s="331"/>
      <c r="R48" s="331"/>
      <c r="S48" s="331"/>
      <c r="T48" s="331"/>
      <c r="U48" s="331">
        <v>1539</v>
      </c>
      <c r="V48" s="331"/>
      <c r="W48" s="331"/>
      <c r="X48" s="331"/>
      <c r="Y48" s="331"/>
      <c r="Z48" s="331"/>
      <c r="AA48" s="331">
        <v>326332</v>
      </c>
      <c r="AB48" s="331"/>
      <c r="AC48" s="331"/>
      <c r="AD48" s="331"/>
      <c r="AE48" s="331"/>
      <c r="AF48" s="331"/>
      <c r="AG48" s="331">
        <v>212042</v>
      </c>
      <c r="AH48" s="331"/>
      <c r="AI48" s="331"/>
      <c r="AJ48" s="331"/>
      <c r="AK48" s="331"/>
      <c r="AL48" s="331"/>
      <c r="AM48" s="282">
        <v>678</v>
      </c>
      <c r="AN48" s="282"/>
      <c r="AO48" s="282"/>
      <c r="AP48" s="282"/>
      <c r="AQ48" s="282"/>
      <c r="AR48" s="282"/>
      <c r="AS48" s="282">
        <v>1629</v>
      </c>
      <c r="AT48" s="282"/>
      <c r="AU48" s="282"/>
      <c r="AV48" s="282"/>
      <c r="AW48" s="282"/>
      <c r="AX48" s="282"/>
      <c r="AY48" s="282">
        <v>479581</v>
      </c>
      <c r="AZ48" s="282"/>
      <c r="BA48" s="282"/>
      <c r="BB48" s="282"/>
      <c r="BC48" s="282"/>
      <c r="BD48" s="282"/>
      <c r="BE48" s="282">
        <v>294402</v>
      </c>
      <c r="BF48" s="282"/>
      <c r="BG48" s="282"/>
      <c r="BH48" s="282"/>
      <c r="BI48" s="282"/>
      <c r="BJ48" s="282"/>
    </row>
    <row r="49" spans="4:62" s="9" customFormat="1" ht="12.75" customHeight="1">
      <c r="D49" s="265" t="s">
        <v>170</v>
      </c>
      <c r="E49" s="265"/>
      <c r="F49" s="265"/>
      <c r="G49" s="265"/>
      <c r="H49" s="265"/>
      <c r="I49" s="265"/>
      <c r="J49" s="265"/>
      <c r="K49" s="265"/>
      <c r="L49" s="265"/>
      <c r="M49" s="265"/>
      <c r="N49" s="101"/>
      <c r="O49" s="331">
        <v>2633</v>
      </c>
      <c r="P49" s="331"/>
      <c r="Q49" s="331"/>
      <c r="R49" s="331"/>
      <c r="S49" s="331"/>
      <c r="T49" s="331"/>
      <c r="U49" s="331">
        <v>8798</v>
      </c>
      <c r="V49" s="331"/>
      <c r="W49" s="331"/>
      <c r="X49" s="331"/>
      <c r="Y49" s="331"/>
      <c r="Z49" s="331"/>
      <c r="AA49" s="331">
        <v>2071976</v>
      </c>
      <c r="AB49" s="331"/>
      <c r="AC49" s="331"/>
      <c r="AD49" s="331"/>
      <c r="AE49" s="331"/>
      <c r="AF49" s="331"/>
      <c r="AG49" s="331">
        <v>235505</v>
      </c>
      <c r="AH49" s="331"/>
      <c r="AI49" s="331"/>
      <c r="AJ49" s="331"/>
      <c r="AK49" s="331"/>
      <c r="AL49" s="331"/>
      <c r="AM49" s="282">
        <v>2698</v>
      </c>
      <c r="AN49" s="282"/>
      <c r="AO49" s="282"/>
      <c r="AP49" s="282"/>
      <c r="AQ49" s="282"/>
      <c r="AR49" s="282"/>
      <c r="AS49" s="282">
        <v>8951</v>
      </c>
      <c r="AT49" s="282"/>
      <c r="AU49" s="282"/>
      <c r="AV49" s="282"/>
      <c r="AW49" s="282"/>
      <c r="AX49" s="282"/>
      <c r="AY49" s="282">
        <v>2826338</v>
      </c>
      <c r="AZ49" s="282"/>
      <c r="BA49" s="282"/>
      <c r="BB49" s="282"/>
      <c r="BC49" s="282"/>
      <c r="BD49" s="282"/>
      <c r="BE49" s="282">
        <v>315757</v>
      </c>
      <c r="BF49" s="282"/>
      <c r="BG49" s="282"/>
      <c r="BH49" s="282"/>
      <c r="BI49" s="282"/>
      <c r="BJ49" s="282"/>
    </row>
    <row r="50" spans="4:62" s="9" customFormat="1" ht="12.75" customHeight="1">
      <c r="D50" s="265" t="s">
        <v>171</v>
      </c>
      <c r="E50" s="265"/>
      <c r="F50" s="265"/>
      <c r="G50" s="265"/>
      <c r="H50" s="265"/>
      <c r="I50" s="265"/>
      <c r="J50" s="265"/>
      <c r="K50" s="265"/>
      <c r="L50" s="265"/>
      <c r="M50" s="265"/>
      <c r="N50" s="101"/>
      <c r="O50" s="331">
        <v>1022</v>
      </c>
      <c r="P50" s="331"/>
      <c r="Q50" s="331"/>
      <c r="R50" s="331"/>
      <c r="S50" s="331"/>
      <c r="T50" s="331"/>
      <c r="U50" s="331">
        <v>3762</v>
      </c>
      <c r="V50" s="331"/>
      <c r="W50" s="331"/>
      <c r="X50" s="331"/>
      <c r="Y50" s="331"/>
      <c r="Z50" s="331"/>
      <c r="AA50" s="331">
        <v>736549</v>
      </c>
      <c r="AB50" s="331"/>
      <c r="AC50" s="331"/>
      <c r="AD50" s="331"/>
      <c r="AE50" s="331"/>
      <c r="AF50" s="331"/>
      <c r="AG50" s="331">
        <v>195787</v>
      </c>
      <c r="AH50" s="331"/>
      <c r="AI50" s="331"/>
      <c r="AJ50" s="331"/>
      <c r="AK50" s="331"/>
      <c r="AL50" s="331"/>
      <c r="AM50" s="282">
        <v>988</v>
      </c>
      <c r="AN50" s="282"/>
      <c r="AO50" s="282"/>
      <c r="AP50" s="282"/>
      <c r="AQ50" s="282"/>
      <c r="AR50" s="282"/>
      <c r="AS50" s="282">
        <v>3904</v>
      </c>
      <c r="AT50" s="282"/>
      <c r="AU50" s="282"/>
      <c r="AV50" s="282"/>
      <c r="AW50" s="282"/>
      <c r="AX50" s="282"/>
      <c r="AY50" s="282">
        <v>1088397</v>
      </c>
      <c r="AZ50" s="282"/>
      <c r="BA50" s="282"/>
      <c r="BB50" s="282"/>
      <c r="BC50" s="282"/>
      <c r="BD50" s="282"/>
      <c r="BE50" s="282">
        <v>278790</v>
      </c>
      <c r="BF50" s="282"/>
      <c r="BG50" s="282"/>
      <c r="BH50" s="282"/>
      <c r="BI50" s="282"/>
      <c r="BJ50" s="282"/>
    </row>
    <row r="51" spans="4:62" s="9" customFormat="1" ht="12.75" customHeight="1">
      <c r="D51" s="265" t="s">
        <v>172</v>
      </c>
      <c r="E51" s="265"/>
      <c r="F51" s="265"/>
      <c r="G51" s="265"/>
      <c r="H51" s="265"/>
      <c r="I51" s="265"/>
      <c r="J51" s="265"/>
      <c r="K51" s="265"/>
      <c r="L51" s="265"/>
      <c r="M51" s="265"/>
      <c r="N51" s="101"/>
      <c r="O51" s="331">
        <v>1053</v>
      </c>
      <c r="P51" s="331"/>
      <c r="Q51" s="331"/>
      <c r="R51" s="331"/>
      <c r="S51" s="331"/>
      <c r="T51" s="331"/>
      <c r="U51" s="331">
        <v>3576</v>
      </c>
      <c r="V51" s="331"/>
      <c r="W51" s="331"/>
      <c r="X51" s="331"/>
      <c r="Y51" s="331"/>
      <c r="Z51" s="331"/>
      <c r="AA51" s="331">
        <v>713355</v>
      </c>
      <c r="AB51" s="331"/>
      <c r="AC51" s="331"/>
      <c r="AD51" s="331"/>
      <c r="AE51" s="331"/>
      <c r="AF51" s="331"/>
      <c r="AG51" s="331">
        <v>199484</v>
      </c>
      <c r="AH51" s="331"/>
      <c r="AI51" s="331"/>
      <c r="AJ51" s="331"/>
      <c r="AK51" s="331"/>
      <c r="AL51" s="331"/>
      <c r="AM51" s="282">
        <v>1043</v>
      </c>
      <c r="AN51" s="282"/>
      <c r="AO51" s="282"/>
      <c r="AP51" s="282"/>
      <c r="AQ51" s="282"/>
      <c r="AR51" s="282"/>
      <c r="AS51" s="282">
        <v>3653</v>
      </c>
      <c r="AT51" s="282"/>
      <c r="AU51" s="282"/>
      <c r="AV51" s="282"/>
      <c r="AW51" s="282"/>
      <c r="AX51" s="282"/>
      <c r="AY51" s="282">
        <v>993757</v>
      </c>
      <c r="AZ51" s="282"/>
      <c r="BA51" s="282"/>
      <c r="BB51" s="282"/>
      <c r="BC51" s="282"/>
      <c r="BD51" s="282"/>
      <c r="BE51" s="282">
        <v>272039</v>
      </c>
      <c r="BF51" s="282"/>
      <c r="BG51" s="282"/>
      <c r="BH51" s="282"/>
      <c r="BI51" s="282"/>
      <c r="BJ51" s="282"/>
    </row>
    <row r="52" spans="4:62" s="9" customFormat="1" ht="12.7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10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</row>
    <row r="53" spans="4:62" s="9" customFormat="1" ht="12.75" customHeight="1">
      <c r="D53" s="265" t="s">
        <v>173</v>
      </c>
      <c r="E53" s="265"/>
      <c r="F53" s="265"/>
      <c r="G53" s="265"/>
      <c r="H53" s="265"/>
      <c r="I53" s="265"/>
      <c r="J53" s="265"/>
      <c r="K53" s="265"/>
      <c r="L53" s="265"/>
      <c r="M53" s="265"/>
      <c r="N53" s="101"/>
      <c r="O53" s="331">
        <v>2139</v>
      </c>
      <c r="P53" s="331"/>
      <c r="Q53" s="331"/>
      <c r="R53" s="331"/>
      <c r="S53" s="331"/>
      <c r="T53" s="331"/>
      <c r="U53" s="331">
        <v>8196</v>
      </c>
      <c r="V53" s="331"/>
      <c r="W53" s="331"/>
      <c r="X53" s="331"/>
      <c r="Y53" s="331"/>
      <c r="Z53" s="331"/>
      <c r="AA53" s="331">
        <v>1774729</v>
      </c>
      <c r="AB53" s="331"/>
      <c r="AC53" s="331"/>
      <c r="AD53" s="331"/>
      <c r="AE53" s="331"/>
      <c r="AF53" s="331"/>
      <c r="AG53" s="331">
        <v>216536</v>
      </c>
      <c r="AH53" s="331"/>
      <c r="AI53" s="331"/>
      <c r="AJ53" s="331"/>
      <c r="AK53" s="331"/>
      <c r="AL53" s="331"/>
      <c r="AM53" s="282">
        <v>2176</v>
      </c>
      <c r="AN53" s="282"/>
      <c r="AO53" s="282"/>
      <c r="AP53" s="282"/>
      <c r="AQ53" s="282"/>
      <c r="AR53" s="282"/>
      <c r="AS53" s="282">
        <v>8430</v>
      </c>
      <c r="AT53" s="282"/>
      <c r="AU53" s="282"/>
      <c r="AV53" s="282"/>
      <c r="AW53" s="282"/>
      <c r="AX53" s="282"/>
      <c r="AY53" s="282">
        <v>2460037</v>
      </c>
      <c r="AZ53" s="282"/>
      <c r="BA53" s="282"/>
      <c r="BB53" s="282"/>
      <c r="BC53" s="282"/>
      <c r="BD53" s="282"/>
      <c r="BE53" s="282">
        <v>291819</v>
      </c>
      <c r="BF53" s="282"/>
      <c r="BG53" s="282"/>
      <c r="BH53" s="282"/>
      <c r="BI53" s="282"/>
      <c r="BJ53" s="282"/>
    </row>
    <row r="54" spans="4:62" s="9" customFormat="1" ht="12.75" customHeight="1">
      <c r="D54" s="265" t="s">
        <v>174</v>
      </c>
      <c r="E54" s="265"/>
      <c r="F54" s="265"/>
      <c r="G54" s="265"/>
      <c r="H54" s="265"/>
      <c r="I54" s="265"/>
      <c r="J54" s="265"/>
      <c r="K54" s="265"/>
      <c r="L54" s="265"/>
      <c r="M54" s="265"/>
      <c r="N54" s="101"/>
      <c r="O54" s="331">
        <v>476</v>
      </c>
      <c r="P54" s="331"/>
      <c r="Q54" s="331"/>
      <c r="R54" s="331"/>
      <c r="S54" s="331"/>
      <c r="T54" s="331"/>
      <c r="U54" s="331">
        <v>1595</v>
      </c>
      <c r="V54" s="331"/>
      <c r="W54" s="331"/>
      <c r="X54" s="331"/>
      <c r="Y54" s="331"/>
      <c r="Z54" s="331"/>
      <c r="AA54" s="331">
        <v>367768</v>
      </c>
      <c r="AB54" s="331"/>
      <c r="AC54" s="331"/>
      <c r="AD54" s="331"/>
      <c r="AE54" s="331"/>
      <c r="AF54" s="331"/>
      <c r="AG54" s="331">
        <v>230575</v>
      </c>
      <c r="AH54" s="331"/>
      <c r="AI54" s="331"/>
      <c r="AJ54" s="331"/>
      <c r="AK54" s="331"/>
      <c r="AL54" s="331"/>
      <c r="AM54" s="282">
        <v>465</v>
      </c>
      <c r="AN54" s="282"/>
      <c r="AO54" s="282"/>
      <c r="AP54" s="282"/>
      <c r="AQ54" s="282"/>
      <c r="AR54" s="282"/>
      <c r="AS54" s="282">
        <v>1545</v>
      </c>
      <c r="AT54" s="282"/>
      <c r="AU54" s="282"/>
      <c r="AV54" s="282"/>
      <c r="AW54" s="282"/>
      <c r="AX54" s="282"/>
      <c r="AY54" s="282">
        <v>492026</v>
      </c>
      <c r="AZ54" s="282"/>
      <c r="BA54" s="282"/>
      <c r="BB54" s="282"/>
      <c r="BC54" s="282"/>
      <c r="BD54" s="282"/>
      <c r="BE54" s="282">
        <v>318464</v>
      </c>
      <c r="BF54" s="282"/>
      <c r="BG54" s="282"/>
      <c r="BH54" s="282"/>
      <c r="BI54" s="282"/>
      <c r="BJ54" s="282"/>
    </row>
    <row r="55" spans="4:62" s="9" customFormat="1" ht="12.75" customHeight="1">
      <c r="D55" s="265" t="s">
        <v>175</v>
      </c>
      <c r="E55" s="265"/>
      <c r="F55" s="265"/>
      <c r="G55" s="265"/>
      <c r="H55" s="265"/>
      <c r="I55" s="265"/>
      <c r="J55" s="265"/>
      <c r="K55" s="265"/>
      <c r="L55" s="265"/>
      <c r="M55" s="265"/>
      <c r="N55" s="101"/>
      <c r="O55" s="331">
        <v>280</v>
      </c>
      <c r="P55" s="331"/>
      <c r="Q55" s="331"/>
      <c r="R55" s="331"/>
      <c r="S55" s="331"/>
      <c r="T55" s="331"/>
      <c r="U55" s="331">
        <v>604</v>
      </c>
      <c r="V55" s="331"/>
      <c r="W55" s="331"/>
      <c r="X55" s="331"/>
      <c r="Y55" s="331"/>
      <c r="Z55" s="331"/>
      <c r="AA55" s="331">
        <v>144173</v>
      </c>
      <c r="AB55" s="331"/>
      <c r="AC55" s="331"/>
      <c r="AD55" s="331"/>
      <c r="AE55" s="331"/>
      <c r="AF55" s="331"/>
      <c r="AG55" s="331">
        <v>238697</v>
      </c>
      <c r="AH55" s="331"/>
      <c r="AI55" s="331"/>
      <c r="AJ55" s="331"/>
      <c r="AK55" s="331"/>
      <c r="AL55" s="331"/>
      <c r="AM55" s="282">
        <v>269</v>
      </c>
      <c r="AN55" s="282"/>
      <c r="AO55" s="282"/>
      <c r="AP55" s="282"/>
      <c r="AQ55" s="282"/>
      <c r="AR55" s="282"/>
      <c r="AS55" s="282">
        <v>654</v>
      </c>
      <c r="AT55" s="282"/>
      <c r="AU55" s="282"/>
      <c r="AV55" s="282"/>
      <c r="AW55" s="282"/>
      <c r="AX55" s="282"/>
      <c r="AY55" s="282">
        <v>202195</v>
      </c>
      <c r="AZ55" s="282"/>
      <c r="BA55" s="282"/>
      <c r="BB55" s="282"/>
      <c r="BC55" s="282"/>
      <c r="BD55" s="282"/>
      <c r="BE55" s="282">
        <v>309167</v>
      </c>
      <c r="BF55" s="282"/>
      <c r="BG55" s="282"/>
      <c r="BH55" s="282"/>
      <c r="BI55" s="282"/>
      <c r="BJ55" s="282"/>
    </row>
    <row r="56" spans="4:62" s="9" customFormat="1" ht="12.75" customHeight="1">
      <c r="D56" s="265" t="s">
        <v>176</v>
      </c>
      <c r="E56" s="265"/>
      <c r="F56" s="265"/>
      <c r="G56" s="265"/>
      <c r="H56" s="265"/>
      <c r="I56" s="265"/>
      <c r="J56" s="265"/>
      <c r="K56" s="265"/>
      <c r="L56" s="265"/>
      <c r="M56" s="265"/>
      <c r="N56" s="101"/>
      <c r="O56" s="331">
        <v>1499</v>
      </c>
      <c r="P56" s="331"/>
      <c r="Q56" s="331"/>
      <c r="R56" s="331"/>
      <c r="S56" s="331"/>
      <c r="T56" s="331"/>
      <c r="U56" s="331">
        <v>5917</v>
      </c>
      <c r="V56" s="331"/>
      <c r="W56" s="331"/>
      <c r="X56" s="331"/>
      <c r="Y56" s="331"/>
      <c r="Z56" s="331"/>
      <c r="AA56" s="331">
        <v>1307126</v>
      </c>
      <c r="AB56" s="331"/>
      <c r="AC56" s="331"/>
      <c r="AD56" s="331"/>
      <c r="AE56" s="331"/>
      <c r="AF56" s="331"/>
      <c r="AG56" s="331">
        <v>220910</v>
      </c>
      <c r="AH56" s="331"/>
      <c r="AI56" s="331"/>
      <c r="AJ56" s="331"/>
      <c r="AK56" s="331"/>
      <c r="AL56" s="331"/>
      <c r="AM56" s="282">
        <v>1456</v>
      </c>
      <c r="AN56" s="282"/>
      <c r="AO56" s="282"/>
      <c r="AP56" s="282"/>
      <c r="AQ56" s="282"/>
      <c r="AR56" s="282"/>
      <c r="AS56" s="282">
        <v>5778</v>
      </c>
      <c r="AT56" s="282"/>
      <c r="AU56" s="282"/>
      <c r="AV56" s="282"/>
      <c r="AW56" s="282"/>
      <c r="AX56" s="282"/>
      <c r="AY56" s="282">
        <v>1752745</v>
      </c>
      <c r="AZ56" s="282"/>
      <c r="BA56" s="282"/>
      <c r="BB56" s="282"/>
      <c r="BC56" s="282"/>
      <c r="BD56" s="282"/>
      <c r="BE56" s="282">
        <v>303348</v>
      </c>
      <c r="BF56" s="282"/>
      <c r="BG56" s="282"/>
      <c r="BH56" s="282"/>
      <c r="BI56" s="282"/>
      <c r="BJ56" s="282"/>
    </row>
    <row r="57" spans="4:62" s="9" customFormat="1" ht="12.75" customHeight="1">
      <c r="D57" s="265" t="s">
        <v>177</v>
      </c>
      <c r="E57" s="265"/>
      <c r="F57" s="265"/>
      <c r="G57" s="265"/>
      <c r="H57" s="265"/>
      <c r="I57" s="265"/>
      <c r="J57" s="265"/>
      <c r="K57" s="265"/>
      <c r="L57" s="265"/>
      <c r="M57" s="265"/>
      <c r="N57" s="101"/>
      <c r="O57" s="331">
        <v>5184</v>
      </c>
      <c r="P57" s="331"/>
      <c r="Q57" s="331"/>
      <c r="R57" s="331"/>
      <c r="S57" s="331"/>
      <c r="T57" s="331"/>
      <c r="U57" s="331">
        <v>25296</v>
      </c>
      <c r="V57" s="331"/>
      <c r="W57" s="331"/>
      <c r="X57" s="331"/>
      <c r="Y57" s="331"/>
      <c r="Z57" s="331"/>
      <c r="AA57" s="331">
        <v>5618854</v>
      </c>
      <c r="AB57" s="331"/>
      <c r="AC57" s="331"/>
      <c r="AD57" s="331"/>
      <c r="AE57" s="331"/>
      <c r="AF57" s="331"/>
      <c r="AG57" s="331">
        <v>222124</v>
      </c>
      <c r="AH57" s="331"/>
      <c r="AI57" s="331"/>
      <c r="AJ57" s="331"/>
      <c r="AK57" s="331"/>
      <c r="AL57" s="331"/>
      <c r="AM57" s="282">
        <v>5064</v>
      </c>
      <c r="AN57" s="282"/>
      <c r="AO57" s="282"/>
      <c r="AP57" s="282"/>
      <c r="AQ57" s="282"/>
      <c r="AR57" s="282"/>
      <c r="AS57" s="282">
        <v>25151</v>
      </c>
      <c r="AT57" s="282"/>
      <c r="AU57" s="282"/>
      <c r="AV57" s="282"/>
      <c r="AW57" s="282"/>
      <c r="AX57" s="282"/>
      <c r="AY57" s="282">
        <v>7392758</v>
      </c>
      <c r="AZ57" s="282"/>
      <c r="BA57" s="282"/>
      <c r="BB57" s="282"/>
      <c r="BC57" s="282"/>
      <c r="BD57" s="282"/>
      <c r="BE57" s="282">
        <v>293935</v>
      </c>
      <c r="BF57" s="282"/>
      <c r="BG57" s="282"/>
      <c r="BH57" s="282"/>
      <c r="BI57" s="282"/>
      <c r="BJ57" s="282"/>
    </row>
    <row r="58" spans="4:62" s="9" customFormat="1" ht="12.7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101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</row>
    <row r="59" spans="4:62" s="9" customFormat="1" ht="12.75" customHeight="1">
      <c r="D59" s="265" t="s">
        <v>178</v>
      </c>
      <c r="E59" s="265"/>
      <c r="F59" s="265"/>
      <c r="G59" s="265"/>
      <c r="H59" s="265"/>
      <c r="I59" s="265"/>
      <c r="J59" s="265"/>
      <c r="K59" s="265"/>
      <c r="L59" s="265"/>
      <c r="M59" s="265"/>
      <c r="N59" s="101"/>
      <c r="O59" s="331">
        <v>277</v>
      </c>
      <c r="P59" s="331"/>
      <c r="Q59" s="331"/>
      <c r="R59" s="331"/>
      <c r="S59" s="331"/>
      <c r="T59" s="331"/>
      <c r="U59" s="331">
        <v>434</v>
      </c>
      <c r="V59" s="331"/>
      <c r="W59" s="331"/>
      <c r="X59" s="331"/>
      <c r="Y59" s="331"/>
      <c r="Z59" s="331"/>
      <c r="AA59" s="331">
        <v>101199</v>
      </c>
      <c r="AB59" s="331"/>
      <c r="AC59" s="331"/>
      <c r="AD59" s="331"/>
      <c r="AE59" s="331"/>
      <c r="AF59" s="331"/>
      <c r="AG59" s="331">
        <v>233176</v>
      </c>
      <c r="AH59" s="331"/>
      <c r="AI59" s="331"/>
      <c r="AJ59" s="331"/>
      <c r="AK59" s="331"/>
      <c r="AL59" s="331"/>
      <c r="AM59" s="282">
        <v>274</v>
      </c>
      <c r="AN59" s="282"/>
      <c r="AO59" s="282"/>
      <c r="AP59" s="282"/>
      <c r="AQ59" s="282"/>
      <c r="AR59" s="282"/>
      <c r="AS59" s="282">
        <v>417</v>
      </c>
      <c r="AT59" s="282"/>
      <c r="AU59" s="282"/>
      <c r="AV59" s="282"/>
      <c r="AW59" s="282"/>
      <c r="AX59" s="282"/>
      <c r="AY59" s="282">
        <v>132821</v>
      </c>
      <c r="AZ59" s="282"/>
      <c r="BA59" s="282"/>
      <c r="BB59" s="282"/>
      <c r="BC59" s="282"/>
      <c r="BD59" s="282"/>
      <c r="BE59" s="282">
        <v>318516</v>
      </c>
      <c r="BF59" s="282"/>
      <c r="BG59" s="282"/>
      <c r="BH59" s="282"/>
      <c r="BI59" s="282"/>
      <c r="BJ59" s="282"/>
    </row>
    <row r="60" spans="4:62" s="9" customFormat="1" ht="12.75" customHeight="1">
      <c r="D60" s="265" t="s">
        <v>179</v>
      </c>
      <c r="E60" s="265"/>
      <c r="F60" s="265"/>
      <c r="G60" s="265"/>
      <c r="H60" s="265"/>
      <c r="I60" s="265"/>
      <c r="J60" s="265"/>
      <c r="K60" s="265"/>
      <c r="L60" s="265"/>
      <c r="M60" s="265"/>
      <c r="N60" s="101"/>
      <c r="O60" s="331">
        <v>133</v>
      </c>
      <c r="P60" s="331"/>
      <c r="Q60" s="331"/>
      <c r="R60" s="331"/>
      <c r="S60" s="331"/>
      <c r="T60" s="331"/>
      <c r="U60" s="331">
        <v>241</v>
      </c>
      <c r="V60" s="331"/>
      <c r="W60" s="331"/>
      <c r="X60" s="331"/>
      <c r="Y60" s="331"/>
      <c r="Z60" s="331"/>
      <c r="AA60" s="331">
        <v>51359</v>
      </c>
      <c r="AB60" s="331"/>
      <c r="AC60" s="331"/>
      <c r="AD60" s="331"/>
      <c r="AE60" s="331"/>
      <c r="AF60" s="331"/>
      <c r="AG60" s="331">
        <v>213109</v>
      </c>
      <c r="AH60" s="331"/>
      <c r="AI60" s="331"/>
      <c r="AJ60" s="331"/>
      <c r="AK60" s="331"/>
      <c r="AL60" s="331"/>
      <c r="AM60" s="282">
        <v>141</v>
      </c>
      <c r="AN60" s="282"/>
      <c r="AO60" s="282"/>
      <c r="AP60" s="282"/>
      <c r="AQ60" s="282"/>
      <c r="AR60" s="282"/>
      <c r="AS60" s="282">
        <v>229</v>
      </c>
      <c r="AT60" s="282"/>
      <c r="AU60" s="282"/>
      <c r="AV60" s="282"/>
      <c r="AW60" s="282"/>
      <c r="AX60" s="282"/>
      <c r="AY60" s="282">
        <v>65973</v>
      </c>
      <c r="AZ60" s="282"/>
      <c r="BA60" s="282"/>
      <c r="BB60" s="282"/>
      <c r="BC60" s="282"/>
      <c r="BD60" s="282"/>
      <c r="BE60" s="282">
        <v>288092</v>
      </c>
      <c r="BF60" s="282"/>
      <c r="BG60" s="282"/>
      <c r="BH60" s="282"/>
      <c r="BI60" s="282"/>
      <c r="BJ60" s="282"/>
    </row>
    <row r="61" spans="4:62" s="9" customFormat="1" ht="12.75" customHeight="1">
      <c r="D61" s="265" t="s">
        <v>180</v>
      </c>
      <c r="E61" s="265"/>
      <c r="F61" s="265"/>
      <c r="G61" s="265"/>
      <c r="H61" s="265"/>
      <c r="I61" s="265"/>
      <c r="J61" s="265"/>
      <c r="K61" s="265"/>
      <c r="L61" s="265"/>
      <c r="M61" s="265"/>
      <c r="N61" s="101"/>
      <c r="O61" s="331">
        <v>189</v>
      </c>
      <c r="P61" s="331"/>
      <c r="Q61" s="331"/>
      <c r="R61" s="331"/>
      <c r="S61" s="331"/>
      <c r="T61" s="331"/>
      <c r="U61" s="331">
        <v>332</v>
      </c>
      <c r="V61" s="331"/>
      <c r="W61" s="331"/>
      <c r="X61" s="331"/>
      <c r="Y61" s="331"/>
      <c r="Z61" s="331"/>
      <c r="AA61" s="331">
        <v>50448</v>
      </c>
      <c r="AB61" s="331"/>
      <c r="AC61" s="331"/>
      <c r="AD61" s="331"/>
      <c r="AE61" s="331"/>
      <c r="AF61" s="331"/>
      <c r="AG61" s="331">
        <v>151951</v>
      </c>
      <c r="AH61" s="331"/>
      <c r="AI61" s="331"/>
      <c r="AJ61" s="331"/>
      <c r="AK61" s="331"/>
      <c r="AL61" s="331"/>
      <c r="AM61" s="282">
        <v>208</v>
      </c>
      <c r="AN61" s="282"/>
      <c r="AO61" s="282"/>
      <c r="AP61" s="282"/>
      <c r="AQ61" s="282"/>
      <c r="AR61" s="282"/>
      <c r="AS61" s="282">
        <v>303</v>
      </c>
      <c r="AT61" s="282"/>
      <c r="AU61" s="282"/>
      <c r="AV61" s="282"/>
      <c r="AW61" s="282"/>
      <c r="AX61" s="282"/>
      <c r="AY61" s="282">
        <v>77168</v>
      </c>
      <c r="AZ61" s="282"/>
      <c r="BA61" s="282"/>
      <c r="BB61" s="282"/>
      <c r="BC61" s="282"/>
      <c r="BD61" s="282"/>
      <c r="BE61" s="282">
        <v>254680</v>
      </c>
      <c r="BF61" s="282"/>
      <c r="BG61" s="282"/>
      <c r="BH61" s="282"/>
      <c r="BI61" s="282"/>
      <c r="BJ61" s="282"/>
    </row>
    <row r="62" spans="4:62" s="9" customFormat="1" ht="12.7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101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</row>
    <row r="63" spans="3:62" s="9" customFormat="1" ht="12.75" customHeight="1">
      <c r="C63" s="265" t="s">
        <v>181</v>
      </c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101"/>
      <c r="O63" s="348">
        <v>10648</v>
      </c>
      <c r="P63" s="348"/>
      <c r="Q63" s="348"/>
      <c r="R63" s="348"/>
      <c r="S63" s="348"/>
      <c r="T63" s="348"/>
      <c r="U63" s="348">
        <v>29575</v>
      </c>
      <c r="V63" s="348"/>
      <c r="W63" s="348"/>
      <c r="X63" s="348"/>
      <c r="Y63" s="348"/>
      <c r="Z63" s="348"/>
      <c r="AA63" s="348">
        <v>7173237</v>
      </c>
      <c r="AB63" s="348"/>
      <c r="AC63" s="348"/>
      <c r="AD63" s="348"/>
      <c r="AE63" s="348"/>
      <c r="AF63" s="348"/>
      <c r="AG63" s="331">
        <v>242544</v>
      </c>
      <c r="AH63" s="331"/>
      <c r="AI63" s="331"/>
      <c r="AJ63" s="331"/>
      <c r="AK63" s="331"/>
      <c r="AL63" s="331"/>
      <c r="AM63" s="330">
        <v>10833</v>
      </c>
      <c r="AN63" s="330"/>
      <c r="AO63" s="330"/>
      <c r="AP63" s="330"/>
      <c r="AQ63" s="330"/>
      <c r="AR63" s="330"/>
      <c r="AS63" s="330">
        <v>30428</v>
      </c>
      <c r="AT63" s="330"/>
      <c r="AU63" s="330"/>
      <c r="AV63" s="330"/>
      <c r="AW63" s="330"/>
      <c r="AX63" s="330"/>
      <c r="AY63" s="330">
        <v>9867952</v>
      </c>
      <c r="AZ63" s="330"/>
      <c r="BA63" s="330"/>
      <c r="BB63" s="330"/>
      <c r="BC63" s="330"/>
      <c r="BD63" s="330"/>
      <c r="BE63" s="282">
        <v>324305</v>
      </c>
      <c r="BF63" s="282"/>
      <c r="BG63" s="282"/>
      <c r="BH63" s="282"/>
      <c r="BI63" s="282"/>
      <c r="BJ63" s="282"/>
    </row>
    <row r="64" spans="3:62" s="9" customFormat="1" ht="12.75" customHeight="1">
      <c r="C64" s="265" t="s">
        <v>182</v>
      </c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101"/>
      <c r="O64" s="348"/>
      <c r="P64" s="348"/>
      <c r="Q64" s="348"/>
      <c r="R64" s="348"/>
      <c r="S64" s="348"/>
      <c r="T64" s="348"/>
      <c r="U64" s="348"/>
      <c r="V64" s="348"/>
      <c r="W64" s="348"/>
      <c r="X64" s="348"/>
      <c r="Y64" s="348"/>
      <c r="Z64" s="348"/>
      <c r="AA64" s="348"/>
      <c r="AB64" s="348"/>
      <c r="AC64" s="348"/>
      <c r="AD64" s="348"/>
      <c r="AE64" s="348"/>
      <c r="AF64" s="348"/>
      <c r="AG64" s="331"/>
      <c r="AH64" s="331"/>
      <c r="AI64" s="331"/>
      <c r="AJ64" s="331"/>
      <c r="AK64" s="331"/>
      <c r="AL64" s="331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282"/>
      <c r="BF64" s="282"/>
      <c r="BG64" s="282"/>
      <c r="BH64" s="282"/>
      <c r="BI64" s="282"/>
      <c r="BJ64" s="282"/>
    </row>
    <row r="65" spans="2:63" ht="12.75" customHeight="1">
      <c r="B65" s="12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6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04"/>
      <c r="AH65" s="104"/>
      <c r="AI65" s="104"/>
      <c r="AJ65" s="104"/>
      <c r="AK65" s="104"/>
      <c r="AL65" s="104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9"/>
    </row>
    <row r="66" spans="2:38" s="9" customFormat="1" ht="12" customHeight="1">
      <c r="B66" s="259" t="s">
        <v>150</v>
      </c>
      <c r="C66" s="259"/>
      <c r="D66" s="259"/>
      <c r="E66" s="8" t="s">
        <v>289</v>
      </c>
      <c r="F66" s="9" t="s">
        <v>277</v>
      </c>
      <c r="AG66" s="40"/>
      <c r="AH66" s="40"/>
      <c r="AI66" s="40"/>
      <c r="AJ66" s="40"/>
      <c r="AK66" s="40"/>
      <c r="AL66" s="40"/>
    </row>
    <row r="67" spans="33:40" ht="12" customHeight="1">
      <c r="AG67" s="40"/>
      <c r="AH67" s="40"/>
      <c r="AI67" s="40"/>
      <c r="AJ67" s="40"/>
      <c r="AK67" s="40"/>
      <c r="AL67" s="40"/>
      <c r="AN67" s="9"/>
    </row>
    <row r="68" ht="10.5" customHeight="1"/>
    <row r="69" ht="10.5" customHeight="1"/>
  </sheetData>
  <mergeCells count="300">
    <mergeCell ref="B19:D19"/>
    <mergeCell ref="F15:H15"/>
    <mergeCell ref="M15:V15"/>
    <mergeCell ref="W15:AF15"/>
    <mergeCell ref="W17:AF17"/>
    <mergeCell ref="AG9:AP9"/>
    <mergeCell ref="F13:H13"/>
    <mergeCell ref="M13:V13"/>
    <mergeCell ref="W13:AF13"/>
    <mergeCell ref="AG13:AP13"/>
    <mergeCell ref="M9:V9"/>
    <mergeCell ref="W9:AF9"/>
    <mergeCell ref="BA7:BJ7"/>
    <mergeCell ref="BA9:BJ9"/>
    <mergeCell ref="F11:H11"/>
    <mergeCell ref="M11:V11"/>
    <mergeCell ref="W11:AF11"/>
    <mergeCell ref="AG11:AP11"/>
    <mergeCell ref="AQ11:AZ11"/>
    <mergeCell ref="BA11:BJ11"/>
    <mergeCell ref="AQ9:AZ9"/>
    <mergeCell ref="F9:H9"/>
    <mergeCell ref="O24:AL25"/>
    <mergeCell ref="AM24:BJ25"/>
    <mergeCell ref="O26:T27"/>
    <mergeCell ref="C7:E7"/>
    <mergeCell ref="F7:H7"/>
    <mergeCell ref="I7:K7"/>
    <mergeCell ref="M7:V7"/>
    <mergeCell ref="W7:AF7"/>
    <mergeCell ref="AG7:AP7"/>
    <mergeCell ref="AQ7:AZ7"/>
    <mergeCell ref="B66:D66"/>
    <mergeCell ref="AG61:AL61"/>
    <mergeCell ref="C63:M63"/>
    <mergeCell ref="O63:T64"/>
    <mergeCell ref="U63:Z64"/>
    <mergeCell ref="AG60:AL60"/>
    <mergeCell ref="D61:M61"/>
    <mergeCell ref="AA63:AF64"/>
    <mergeCell ref="AG63:AL64"/>
    <mergeCell ref="O61:T61"/>
    <mergeCell ref="U61:Z61"/>
    <mergeCell ref="AA61:AF61"/>
    <mergeCell ref="C64:M64"/>
    <mergeCell ref="D60:M60"/>
    <mergeCell ref="O60:T60"/>
    <mergeCell ref="U60:Z60"/>
    <mergeCell ref="AA60:AF60"/>
    <mergeCell ref="AG57:AL57"/>
    <mergeCell ref="D59:M59"/>
    <mergeCell ref="O59:T59"/>
    <mergeCell ref="U59:Z59"/>
    <mergeCell ref="AA59:AF59"/>
    <mergeCell ref="AG59:AL59"/>
    <mergeCell ref="D57:M57"/>
    <mergeCell ref="O57:T57"/>
    <mergeCell ref="U57:Z57"/>
    <mergeCell ref="AA57:AF57"/>
    <mergeCell ref="AG55:AL55"/>
    <mergeCell ref="D56:M56"/>
    <mergeCell ref="O56:T56"/>
    <mergeCell ref="U56:Z56"/>
    <mergeCell ref="AA56:AF56"/>
    <mergeCell ref="AG56:AL56"/>
    <mergeCell ref="D55:M55"/>
    <mergeCell ref="O55:T55"/>
    <mergeCell ref="U55:Z55"/>
    <mergeCell ref="AA55:AF55"/>
    <mergeCell ref="AG53:AL53"/>
    <mergeCell ref="D54:M54"/>
    <mergeCell ref="O54:T54"/>
    <mergeCell ref="U54:Z54"/>
    <mergeCell ref="AA54:AF54"/>
    <mergeCell ref="AG54:AL54"/>
    <mergeCell ref="D53:M53"/>
    <mergeCell ref="O53:T53"/>
    <mergeCell ref="U53:Z53"/>
    <mergeCell ref="AA53:AF53"/>
    <mergeCell ref="AG50:AL50"/>
    <mergeCell ref="D51:M51"/>
    <mergeCell ref="O51:T51"/>
    <mergeCell ref="U51:Z51"/>
    <mergeCell ref="AA51:AF51"/>
    <mergeCell ref="AG51:AL51"/>
    <mergeCell ref="D50:M50"/>
    <mergeCell ref="O50:T50"/>
    <mergeCell ref="U50:Z50"/>
    <mergeCell ref="AA50:AF50"/>
    <mergeCell ref="AG48:AL48"/>
    <mergeCell ref="D49:M49"/>
    <mergeCell ref="O49:T49"/>
    <mergeCell ref="U49:Z49"/>
    <mergeCell ref="AA49:AF49"/>
    <mergeCell ref="AG49:AL49"/>
    <mergeCell ref="D48:M48"/>
    <mergeCell ref="O48:T48"/>
    <mergeCell ref="U48:Z48"/>
    <mergeCell ref="AA48:AF48"/>
    <mergeCell ref="AG45:AL45"/>
    <mergeCell ref="D47:M47"/>
    <mergeCell ref="O47:T47"/>
    <mergeCell ref="U47:Z47"/>
    <mergeCell ref="AA47:AF47"/>
    <mergeCell ref="AG47:AL47"/>
    <mergeCell ref="D45:M45"/>
    <mergeCell ref="O45:T45"/>
    <mergeCell ref="U45:Z45"/>
    <mergeCell ref="AA45:AF45"/>
    <mergeCell ref="AG43:AL43"/>
    <mergeCell ref="D44:M44"/>
    <mergeCell ref="O44:T44"/>
    <mergeCell ref="U44:Z44"/>
    <mergeCell ref="AA44:AF44"/>
    <mergeCell ref="AG44:AL44"/>
    <mergeCell ref="D43:M43"/>
    <mergeCell ref="O43:T43"/>
    <mergeCell ref="U43:Z43"/>
    <mergeCell ref="AA43:AF43"/>
    <mergeCell ref="AG41:AL41"/>
    <mergeCell ref="D42:M42"/>
    <mergeCell ref="O42:T42"/>
    <mergeCell ref="U42:Z42"/>
    <mergeCell ref="AA42:AF42"/>
    <mergeCell ref="AG42:AL42"/>
    <mergeCell ref="D41:M41"/>
    <mergeCell ref="O41:T41"/>
    <mergeCell ref="U41:Z41"/>
    <mergeCell ref="AA41:AF41"/>
    <mergeCell ref="AG38:AL38"/>
    <mergeCell ref="D39:M39"/>
    <mergeCell ref="O39:T39"/>
    <mergeCell ref="U39:Z39"/>
    <mergeCell ref="AA39:AF39"/>
    <mergeCell ref="AG39:AL39"/>
    <mergeCell ref="D38:M38"/>
    <mergeCell ref="O38:T38"/>
    <mergeCell ref="U38:Z38"/>
    <mergeCell ref="AA38:AF38"/>
    <mergeCell ref="AG36:AL36"/>
    <mergeCell ref="D37:M37"/>
    <mergeCell ref="O37:T37"/>
    <mergeCell ref="U37:Z37"/>
    <mergeCell ref="AA37:AF37"/>
    <mergeCell ref="AG37:AL37"/>
    <mergeCell ref="D36:M36"/>
    <mergeCell ref="O36:T36"/>
    <mergeCell ref="U36:Z36"/>
    <mergeCell ref="AA36:AF36"/>
    <mergeCell ref="AG33:AL33"/>
    <mergeCell ref="D35:M35"/>
    <mergeCell ref="O35:T35"/>
    <mergeCell ref="U35:Z35"/>
    <mergeCell ref="AA35:AF35"/>
    <mergeCell ref="AG35:AL35"/>
    <mergeCell ref="C33:M33"/>
    <mergeCell ref="O33:T33"/>
    <mergeCell ref="BI28:BJ28"/>
    <mergeCell ref="AM26:AR27"/>
    <mergeCell ref="AS26:AX27"/>
    <mergeCell ref="AY26:BD27"/>
    <mergeCell ref="BE26:BJ26"/>
    <mergeCell ref="AG27:AL27"/>
    <mergeCell ref="AG15:AP15"/>
    <mergeCell ref="A22:BJ22"/>
    <mergeCell ref="AQ13:AZ13"/>
    <mergeCell ref="BA13:BJ13"/>
    <mergeCell ref="B25:N26"/>
    <mergeCell ref="AQ15:AZ15"/>
    <mergeCell ref="BA15:BJ15"/>
    <mergeCell ref="F17:H17"/>
    <mergeCell ref="M17:V17"/>
    <mergeCell ref="BE35:BJ35"/>
    <mergeCell ref="U26:Z27"/>
    <mergeCell ref="AA26:AF27"/>
    <mergeCell ref="AG26:AL26"/>
    <mergeCell ref="U33:Z33"/>
    <mergeCell ref="AA33:AF33"/>
    <mergeCell ref="BE27:BJ27"/>
    <mergeCell ref="AD28:AF28"/>
    <mergeCell ref="AK28:AL28"/>
    <mergeCell ref="BB28:BD28"/>
    <mergeCell ref="BE30:BJ30"/>
    <mergeCell ref="AM33:AR33"/>
    <mergeCell ref="AS33:AX33"/>
    <mergeCell ref="AY33:BD33"/>
    <mergeCell ref="BE33:BJ33"/>
    <mergeCell ref="AM30:AR30"/>
    <mergeCell ref="AS30:AX30"/>
    <mergeCell ref="AY30:BD30"/>
    <mergeCell ref="B3:BJ3"/>
    <mergeCell ref="B5:L5"/>
    <mergeCell ref="M5:V5"/>
    <mergeCell ref="W5:AF5"/>
    <mergeCell ref="AG5:AP5"/>
    <mergeCell ref="AQ5:AZ5"/>
    <mergeCell ref="BA5:BJ5"/>
    <mergeCell ref="C30:M30"/>
    <mergeCell ref="O30:T30"/>
    <mergeCell ref="U30:Z30"/>
    <mergeCell ref="AA30:AF30"/>
    <mergeCell ref="AG30:AL30"/>
    <mergeCell ref="AM36:AR36"/>
    <mergeCell ref="AS36:AX36"/>
    <mergeCell ref="AY36:BD36"/>
    <mergeCell ref="AM35:AR35"/>
    <mergeCell ref="AS35:AX35"/>
    <mergeCell ref="AY35:BD35"/>
    <mergeCell ref="BE36:BJ36"/>
    <mergeCell ref="BE37:BJ37"/>
    <mergeCell ref="AM38:AR38"/>
    <mergeCell ref="AS38:AX38"/>
    <mergeCell ref="AY38:BD38"/>
    <mergeCell ref="BE38:BJ38"/>
    <mergeCell ref="AM37:AR37"/>
    <mergeCell ref="AS37:AX37"/>
    <mergeCell ref="AY37:BD37"/>
    <mergeCell ref="BE39:BJ39"/>
    <mergeCell ref="AM41:AR41"/>
    <mergeCell ref="AS41:AX41"/>
    <mergeCell ref="AY41:BD41"/>
    <mergeCell ref="BE41:BJ41"/>
    <mergeCell ref="AM39:AR39"/>
    <mergeCell ref="AS39:AX39"/>
    <mergeCell ref="AY39:BD39"/>
    <mergeCell ref="BE42:BJ42"/>
    <mergeCell ref="AM43:AR43"/>
    <mergeCell ref="AS43:AX43"/>
    <mergeCell ref="AY43:BD43"/>
    <mergeCell ref="BE43:BJ43"/>
    <mergeCell ref="AM42:AR42"/>
    <mergeCell ref="AS42:AX42"/>
    <mergeCell ref="AY42:BD42"/>
    <mergeCell ref="BE44:BJ44"/>
    <mergeCell ref="AM45:AR45"/>
    <mergeCell ref="AS45:AX45"/>
    <mergeCell ref="AY45:BD45"/>
    <mergeCell ref="BE45:BJ45"/>
    <mergeCell ref="AM44:AR44"/>
    <mergeCell ref="AS44:AX44"/>
    <mergeCell ref="AY44:BD44"/>
    <mergeCell ref="BE47:BJ47"/>
    <mergeCell ref="AM48:AR48"/>
    <mergeCell ref="AS48:AX48"/>
    <mergeCell ref="AY48:BD48"/>
    <mergeCell ref="BE48:BJ48"/>
    <mergeCell ref="AM47:AR47"/>
    <mergeCell ref="AS47:AX47"/>
    <mergeCell ref="AY47:BD47"/>
    <mergeCell ref="BE49:BJ49"/>
    <mergeCell ref="AM50:AR50"/>
    <mergeCell ref="AS50:AX50"/>
    <mergeCell ref="AY50:BD50"/>
    <mergeCell ref="BE50:BJ50"/>
    <mergeCell ref="AM49:AR49"/>
    <mergeCell ref="AS49:AX49"/>
    <mergeCell ref="AY49:BD49"/>
    <mergeCell ref="BE51:BJ51"/>
    <mergeCell ref="AM53:AR53"/>
    <mergeCell ref="AS53:AX53"/>
    <mergeCell ref="AY53:BD53"/>
    <mergeCell ref="BE53:BJ53"/>
    <mergeCell ref="AM51:AR51"/>
    <mergeCell ref="AS51:AX51"/>
    <mergeCell ref="AY51:BD51"/>
    <mergeCell ref="BE54:BJ54"/>
    <mergeCell ref="AM55:AR55"/>
    <mergeCell ref="AS55:AX55"/>
    <mergeCell ref="AY55:BD55"/>
    <mergeCell ref="BE55:BJ55"/>
    <mergeCell ref="AM54:AR54"/>
    <mergeCell ref="AS54:AX54"/>
    <mergeCell ref="AY54:BD54"/>
    <mergeCell ref="BE56:BJ56"/>
    <mergeCell ref="AM57:AR57"/>
    <mergeCell ref="AS57:AX57"/>
    <mergeCell ref="AY57:BD57"/>
    <mergeCell ref="BE57:BJ57"/>
    <mergeCell ref="AM56:AR56"/>
    <mergeCell ref="AS56:AX56"/>
    <mergeCell ref="AY56:BD56"/>
    <mergeCell ref="BE61:BJ61"/>
    <mergeCell ref="BE59:BJ59"/>
    <mergeCell ref="AM60:AR60"/>
    <mergeCell ref="AS60:AX60"/>
    <mergeCell ref="AY60:BD60"/>
    <mergeCell ref="BE60:BJ60"/>
    <mergeCell ref="AM59:AR59"/>
    <mergeCell ref="AS59:AX59"/>
    <mergeCell ref="AY59:BD59"/>
    <mergeCell ref="AG17:AP17"/>
    <mergeCell ref="AQ17:AZ17"/>
    <mergeCell ref="BA17:BJ17"/>
    <mergeCell ref="AM63:AR64"/>
    <mergeCell ref="AS63:AX64"/>
    <mergeCell ref="AY63:BD64"/>
    <mergeCell ref="BE63:BJ64"/>
    <mergeCell ref="AM61:AR61"/>
    <mergeCell ref="AS61:AX61"/>
    <mergeCell ref="AY61:BD61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K75"/>
  <sheetViews>
    <sheetView view="pageBreakPreview" zoomScale="60" workbookViewId="0" topLeftCell="A1">
      <selection activeCell="AM43" sqref="AM43:AT43"/>
    </sheetView>
  </sheetViews>
  <sheetFormatPr defaultColWidth="9.00390625" defaultRowHeight="13.5"/>
  <cols>
    <col min="1" max="1" width="1.00390625" style="3" customWidth="1"/>
    <col min="2" max="63" width="1.625" style="3" customWidth="1"/>
    <col min="64" max="16384" width="9.00390625" style="3" customWidth="1"/>
  </cols>
  <sheetData>
    <row r="1" spans="50:63" s="9" customFormat="1" ht="10.5" customHeight="1"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3"/>
      <c r="BK1" s="97" t="s">
        <v>306</v>
      </c>
    </row>
    <row r="2" ht="10.5" customHeight="1"/>
    <row r="3" spans="2:63" s="1" customFormat="1" ht="18" customHeight="1">
      <c r="B3" s="260" t="s">
        <v>272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8"/>
    </row>
    <row r="4" spans="2:63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1" t="s">
        <v>278</v>
      </c>
      <c r="BK4" s="9"/>
    </row>
    <row r="5" spans="2:63" ht="19.5" customHeight="1">
      <c r="B5" s="269" t="s">
        <v>247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9" t="s">
        <v>193</v>
      </c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 t="s">
        <v>248</v>
      </c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49"/>
      <c r="BK5" s="9"/>
    </row>
    <row r="6" spans="2:63" ht="19.5" customHeight="1">
      <c r="B6" s="248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61" t="s">
        <v>313</v>
      </c>
      <c r="T6" s="361"/>
      <c r="U6" s="361"/>
      <c r="V6" s="361"/>
      <c r="W6" s="361"/>
      <c r="X6" s="361"/>
      <c r="Y6" s="361"/>
      <c r="Z6" s="361"/>
      <c r="AA6" s="361"/>
      <c r="AB6" s="361"/>
      <c r="AC6" s="248"/>
      <c r="AD6" s="362" t="s">
        <v>344</v>
      </c>
      <c r="AE6" s="363"/>
      <c r="AF6" s="363"/>
      <c r="AG6" s="363"/>
      <c r="AH6" s="363"/>
      <c r="AI6" s="363"/>
      <c r="AJ6" s="363"/>
      <c r="AK6" s="363"/>
      <c r="AL6" s="363"/>
      <c r="AM6" s="363"/>
      <c r="AN6" s="364"/>
      <c r="AO6" s="261" t="s">
        <v>313</v>
      </c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5" t="s">
        <v>345</v>
      </c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9"/>
    </row>
    <row r="7" spans="2:63" ht="12" customHeight="1"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"/>
    </row>
    <row r="8" spans="3:62" s="9" customFormat="1" ht="12" customHeight="1">
      <c r="C8" s="265" t="s">
        <v>15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101"/>
      <c r="S8" s="342">
        <v>59932476</v>
      </c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30">
        <v>63019820</v>
      </c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67">
        <v>54051039</v>
      </c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30">
        <v>58882807</v>
      </c>
      <c r="BA8" s="330"/>
      <c r="BB8" s="330"/>
      <c r="BC8" s="330"/>
      <c r="BD8" s="330"/>
      <c r="BE8" s="330"/>
      <c r="BF8" s="330"/>
      <c r="BG8" s="330"/>
      <c r="BH8" s="330"/>
      <c r="BI8" s="330"/>
      <c r="BJ8" s="330"/>
    </row>
    <row r="9" spans="3:62" s="9" customFormat="1" ht="12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</row>
    <row r="10" spans="3:62" s="9" customFormat="1" ht="12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0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</row>
    <row r="11" spans="3:62" s="9" customFormat="1" ht="12" customHeight="1">
      <c r="C11" s="265" t="s">
        <v>17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101"/>
      <c r="S11" s="342">
        <v>56251544</v>
      </c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30">
        <v>59317256</v>
      </c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67">
        <v>50453367</v>
      </c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30">
        <v>55256703</v>
      </c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</row>
    <row r="12" spans="3:62" s="9" customFormat="1" ht="12" customHeight="1">
      <c r="C12" s="7"/>
      <c r="D12" s="265" t="s">
        <v>183</v>
      </c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101"/>
      <c r="S12" s="342">
        <v>50539406</v>
      </c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30">
        <v>55126286</v>
      </c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67">
        <v>49306525</v>
      </c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30">
        <v>54047398</v>
      </c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</row>
    <row r="13" spans="3:62" s="9" customFormat="1" ht="12" customHeight="1">
      <c r="C13" s="7"/>
      <c r="D13" s="265" t="s">
        <v>184</v>
      </c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101"/>
      <c r="S13" s="342">
        <v>5712138</v>
      </c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30">
        <v>4190970</v>
      </c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67">
        <v>1146842</v>
      </c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30">
        <v>1209305</v>
      </c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</row>
    <row r="14" spans="3:62" s="9" customFormat="1" ht="12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0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</row>
    <row r="15" spans="3:62" s="9" customFormat="1" ht="12" customHeight="1">
      <c r="C15" s="265" t="s">
        <v>18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101"/>
      <c r="S15" s="342">
        <v>302894</v>
      </c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30">
        <v>307785</v>
      </c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67">
        <v>219634</v>
      </c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30">
        <v>231325</v>
      </c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</row>
    <row r="16" spans="3:62" s="9" customFormat="1" ht="12" customHeight="1">
      <c r="C16" s="7"/>
      <c r="D16" s="265" t="s">
        <v>183</v>
      </c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101"/>
      <c r="S16" s="342">
        <v>230365</v>
      </c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30">
        <v>237396</v>
      </c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67">
        <v>209653</v>
      </c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30">
        <v>219159</v>
      </c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</row>
    <row r="17" spans="3:62" s="9" customFormat="1" ht="12" customHeight="1">
      <c r="C17" s="7"/>
      <c r="D17" s="265" t="s">
        <v>184</v>
      </c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101"/>
      <c r="S17" s="342">
        <v>72529</v>
      </c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30">
        <v>70389</v>
      </c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67">
        <v>9981</v>
      </c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30">
        <v>12166</v>
      </c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</row>
    <row r="18" spans="3:62" s="9" customFormat="1" ht="12" customHeight="1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0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</row>
    <row r="19" spans="3:62" s="9" customFormat="1" ht="12" customHeight="1">
      <c r="C19" s="265" t="s">
        <v>19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101"/>
      <c r="S19" s="342">
        <v>3340453</v>
      </c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30">
        <v>3359074</v>
      </c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67">
        <v>3340453</v>
      </c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30">
        <v>3359074</v>
      </c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</row>
    <row r="20" spans="3:62" s="9" customFormat="1" ht="12" customHeight="1">
      <c r="C20" s="7"/>
      <c r="D20" s="265" t="s">
        <v>183</v>
      </c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101"/>
      <c r="S20" s="342">
        <v>3340453</v>
      </c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30">
        <v>3359074</v>
      </c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67">
        <v>3340453</v>
      </c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30">
        <v>3359074</v>
      </c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</row>
    <row r="21" spans="3:62" s="9" customFormat="1" ht="12" customHeight="1">
      <c r="C21" s="7"/>
      <c r="D21" s="265" t="s">
        <v>184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101"/>
      <c r="S21" s="342">
        <v>0</v>
      </c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67">
        <v>0</v>
      </c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>
        <v>0</v>
      </c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>
        <v>0</v>
      </c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</row>
    <row r="22" spans="3:62" s="9" customFormat="1" ht="12" customHeight="1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</row>
    <row r="23" spans="3:62" s="9" customFormat="1" ht="12" customHeight="1">
      <c r="C23" s="265" t="s">
        <v>280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101"/>
      <c r="S23" s="342">
        <v>37585</v>
      </c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30">
        <v>35705</v>
      </c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67">
        <v>37585</v>
      </c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30">
        <v>35705</v>
      </c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</row>
    <row r="24" spans="3:62" s="9" customFormat="1" ht="12" customHeight="1">
      <c r="C24" s="7"/>
      <c r="D24" s="265" t="s">
        <v>281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101"/>
      <c r="S24" s="342">
        <v>37585</v>
      </c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30">
        <v>35705</v>
      </c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67">
        <v>37585</v>
      </c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30">
        <v>35705</v>
      </c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</row>
    <row r="25" spans="3:62" s="9" customFormat="1" ht="12" customHeight="1">
      <c r="C25" s="7"/>
      <c r="D25" s="265" t="s">
        <v>184</v>
      </c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101"/>
      <c r="S25" s="342">
        <v>0</v>
      </c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67">
        <v>0</v>
      </c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>
        <v>0</v>
      </c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>
        <v>0</v>
      </c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</row>
    <row r="26" spans="2:62" s="9" customFormat="1" ht="12" customHeight="1"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2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</row>
    <row r="27" spans="2:63" ht="12" customHeight="1">
      <c r="B27" s="259" t="s">
        <v>150</v>
      </c>
      <c r="C27" s="259"/>
      <c r="D27" s="259"/>
      <c r="E27" s="2" t="s">
        <v>221</v>
      </c>
      <c r="F27" s="3" t="s">
        <v>277</v>
      </c>
      <c r="BK27" s="9"/>
    </row>
    <row r="28" spans="2:63" ht="12" customHeight="1">
      <c r="B28" s="9"/>
      <c r="C28" s="7"/>
      <c r="D28" s="7"/>
      <c r="E28" s="2"/>
      <c r="BK28" s="9"/>
    </row>
    <row r="29" spans="2:63" ht="12" customHeight="1">
      <c r="B29" s="9"/>
      <c r="C29" s="7"/>
      <c r="D29" s="7"/>
      <c r="E29" s="7"/>
      <c r="BK29" s="9"/>
    </row>
    <row r="30" spans="2:63" ht="12" customHeight="1">
      <c r="B30" s="9"/>
      <c r="C30" s="7"/>
      <c r="D30" s="7"/>
      <c r="E30" s="7"/>
      <c r="BK30" s="9"/>
    </row>
    <row r="31" spans="2:63" s="1" customFormat="1" ht="18" customHeight="1">
      <c r="B31" s="260" t="s">
        <v>273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8"/>
    </row>
    <row r="32" spans="2:63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358" t="s">
        <v>346</v>
      </c>
      <c r="AZ32" s="359"/>
      <c r="BA32" s="359"/>
      <c r="BB32" s="359"/>
      <c r="BC32" s="359"/>
      <c r="BD32" s="359"/>
      <c r="BE32" s="359"/>
      <c r="BF32" s="359"/>
      <c r="BG32" s="359"/>
      <c r="BH32" s="359"/>
      <c r="BI32" s="359"/>
      <c r="BJ32" s="359"/>
      <c r="BK32" s="9"/>
    </row>
    <row r="33" spans="2:63" ht="19.5" customHeight="1">
      <c r="B33" s="368" t="s">
        <v>274</v>
      </c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8"/>
      <c r="W33" s="369" t="s">
        <v>257</v>
      </c>
      <c r="X33" s="370"/>
      <c r="Y33" s="370"/>
      <c r="Z33" s="370"/>
      <c r="AA33" s="370"/>
      <c r="AB33" s="370"/>
      <c r="AC33" s="370"/>
      <c r="AD33" s="371"/>
      <c r="AE33" s="249" t="s">
        <v>249</v>
      </c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269"/>
      <c r="BC33" s="369" t="s">
        <v>293</v>
      </c>
      <c r="BD33" s="370"/>
      <c r="BE33" s="370"/>
      <c r="BF33" s="370"/>
      <c r="BG33" s="370"/>
      <c r="BH33" s="370"/>
      <c r="BI33" s="370"/>
      <c r="BJ33" s="371"/>
      <c r="BK33" s="9"/>
    </row>
    <row r="34" spans="2:63" ht="19.5" customHeight="1"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279"/>
      <c r="W34" s="372"/>
      <c r="X34" s="373"/>
      <c r="Y34" s="373"/>
      <c r="Z34" s="373"/>
      <c r="AA34" s="373"/>
      <c r="AB34" s="373"/>
      <c r="AC34" s="373"/>
      <c r="AD34" s="374"/>
      <c r="AE34" s="278" t="s">
        <v>223</v>
      </c>
      <c r="AF34" s="300"/>
      <c r="AG34" s="300"/>
      <c r="AH34" s="300"/>
      <c r="AI34" s="300"/>
      <c r="AJ34" s="300"/>
      <c r="AK34" s="300"/>
      <c r="AL34" s="279"/>
      <c r="AM34" s="278" t="s">
        <v>250</v>
      </c>
      <c r="AN34" s="300"/>
      <c r="AO34" s="300"/>
      <c r="AP34" s="300"/>
      <c r="AQ34" s="300"/>
      <c r="AR34" s="300"/>
      <c r="AS34" s="300"/>
      <c r="AT34" s="279"/>
      <c r="AU34" s="278" t="s">
        <v>251</v>
      </c>
      <c r="AV34" s="300"/>
      <c r="AW34" s="300"/>
      <c r="AX34" s="300"/>
      <c r="AY34" s="300"/>
      <c r="AZ34" s="300"/>
      <c r="BA34" s="300"/>
      <c r="BB34" s="279"/>
      <c r="BC34" s="372"/>
      <c r="BD34" s="373"/>
      <c r="BE34" s="373"/>
      <c r="BF34" s="373"/>
      <c r="BG34" s="373"/>
      <c r="BH34" s="373"/>
      <c r="BI34" s="373"/>
      <c r="BJ34" s="374"/>
      <c r="BK34" s="9"/>
    </row>
    <row r="35" spans="2:63" ht="19.5" customHeight="1"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10"/>
      <c r="W35" s="375"/>
      <c r="X35" s="376"/>
      <c r="Y35" s="376"/>
      <c r="Z35" s="376"/>
      <c r="AA35" s="376"/>
      <c r="AB35" s="376"/>
      <c r="AC35" s="376"/>
      <c r="AD35" s="377"/>
      <c r="AE35" s="258" t="s">
        <v>316</v>
      </c>
      <c r="AF35" s="309"/>
      <c r="AG35" s="309"/>
      <c r="AH35" s="309"/>
      <c r="AI35" s="309"/>
      <c r="AJ35" s="309"/>
      <c r="AK35" s="309"/>
      <c r="AL35" s="310"/>
      <c r="AM35" s="258" t="s">
        <v>317</v>
      </c>
      <c r="AN35" s="309"/>
      <c r="AO35" s="309"/>
      <c r="AP35" s="309"/>
      <c r="AQ35" s="309"/>
      <c r="AR35" s="309"/>
      <c r="AS35" s="309"/>
      <c r="AT35" s="310"/>
      <c r="AU35" s="258" t="s">
        <v>318</v>
      </c>
      <c r="AV35" s="309"/>
      <c r="AW35" s="309"/>
      <c r="AX35" s="309"/>
      <c r="AY35" s="309"/>
      <c r="AZ35" s="309"/>
      <c r="BA35" s="309"/>
      <c r="BB35" s="310"/>
      <c r="BC35" s="375"/>
      <c r="BD35" s="376"/>
      <c r="BE35" s="376"/>
      <c r="BF35" s="376"/>
      <c r="BG35" s="376"/>
      <c r="BH35" s="376"/>
      <c r="BI35" s="376"/>
      <c r="BJ35" s="377"/>
      <c r="BK35" s="9"/>
    </row>
    <row r="36" spans="2:63" ht="12" customHeight="1">
      <c r="B36" s="9"/>
      <c r="C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60"/>
      <c r="X36" s="57"/>
      <c r="Y36" s="57"/>
      <c r="Z36" s="57"/>
      <c r="AA36" s="57"/>
      <c r="AB36" s="57"/>
      <c r="AC36" s="57"/>
      <c r="AD36" s="57"/>
      <c r="AF36" s="9"/>
      <c r="AG36" s="9"/>
      <c r="AH36" s="9"/>
      <c r="AI36" s="9"/>
      <c r="AJ36" s="293" t="s">
        <v>14</v>
      </c>
      <c r="AK36" s="293"/>
      <c r="AL36" s="293"/>
      <c r="AN36" s="9"/>
      <c r="AO36" s="9"/>
      <c r="AP36" s="9"/>
      <c r="AQ36" s="9"/>
      <c r="AR36" s="293" t="s">
        <v>14</v>
      </c>
      <c r="AS36" s="293"/>
      <c r="AT36" s="293"/>
      <c r="AV36" s="9"/>
      <c r="AW36" s="9"/>
      <c r="AX36" s="9"/>
      <c r="AY36" s="9"/>
      <c r="AZ36" s="293" t="s">
        <v>14</v>
      </c>
      <c r="BA36" s="293"/>
      <c r="BB36" s="293"/>
      <c r="BD36" s="9"/>
      <c r="BE36" s="9"/>
      <c r="BF36" s="9"/>
      <c r="BG36" s="9"/>
      <c r="BH36" s="293" t="s">
        <v>14</v>
      </c>
      <c r="BI36" s="293"/>
      <c r="BJ36" s="293"/>
      <c r="BK36" s="9"/>
    </row>
    <row r="37" spans="2:63" ht="12" customHeight="1">
      <c r="B37" s="9"/>
      <c r="C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8"/>
      <c r="W37" s="61"/>
      <c r="X37" s="8"/>
      <c r="Y37" s="8"/>
      <c r="Z37" s="8"/>
      <c r="AA37" s="8"/>
      <c r="AB37" s="8"/>
      <c r="AC37" s="8"/>
      <c r="AD37" s="8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9"/>
    </row>
    <row r="38" spans="4:62" s="26" customFormat="1" ht="12" customHeight="1">
      <c r="D38" s="378" t="s">
        <v>156</v>
      </c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100"/>
      <c r="W38" s="379">
        <v>329176</v>
      </c>
      <c r="X38" s="379"/>
      <c r="Y38" s="379"/>
      <c r="Z38" s="379"/>
      <c r="AA38" s="379"/>
      <c r="AB38" s="379"/>
      <c r="AC38" s="379"/>
      <c r="AD38" s="379"/>
      <c r="AE38" s="379">
        <f>AM38+AU38</f>
        <v>1407779374</v>
      </c>
      <c r="AF38" s="379"/>
      <c r="AG38" s="379"/>
      <c r="AH38" s="379"/>
      <c r="AI38" s="379"/>
      <c r="AJ38" s="379"/>
      <c r="AK38" s="379"/>
      <c r="AL38" s="379"/>
      <c r="AM38" s="379">
        <v>1317820740</v>
      </c>
      <c r="AN38" s="379"/>
      <c r="AO38" s="379"/>
      <c r="AP38" s="379"/>
      <c r="AQ38" s="379"/>
      <c r="AR38" s="379"/>
      <c r="AS38" s="379"/>
      <c r="AT38" s="379"/>
      <c r="AU38" s="379">
        <v>89958634</v>
      </c>
      <c r="AV38" s="379"/>
      <c r="AW38" s="379"/>
      <c r="AX38" s="379"/>
      <c r="AY38" s="379"/>
      <c r="AZ38" s="379"/>
      <c r="BA38" s="379"/>
      <c r="BB38" s="379"/>
      <c r="BC38" s="379">
        <v>58193806</v>
      </c>
      <c r="BD38" s="379"/>
      <c r="BE38" s="379"/>
      <c r="BF38" s="379"/>
      <c r="BG38" s="379"/>
      <c r="BH38" s="379"/>
      <c r="BI38" s="379"/>
      <c r="BJ38" s="379"/>
    </row>
    <row r="39" spans="4:62" s="9" customFormat="1" ht="12" customHeight="1"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3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</row>
    <row r="40" spans="4:62" s="9" customFormat="1" ht="12" customHeight="1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3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</row>
    <row r="41" spans="3:62" s="9" customFormat="1" ht="12" customHeight="1">
      <c r="C41" s="380" t="s">
        <v>348</v>
      </c>
      <c r="D41" s="380"/>
      <c r="E41" s="380"/>
      <c r="F41" s="360" t="s">
        <v>185</v>
      </c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101"/>
      <c r="W41" s="381">
        <v>9633</v>
      </c>
      <c r="X41" s="381"/>
      <c r="Y41" s="381"/>
      <c r="Z41" s="381"/>
      <c r="AA41" s="381"/>
      <c r="AB41" s="381"/>
      <c r="AC41" s="381"/>
      <c r="AD41" s="381"/>
      <c r="AE41" s="381">
        <f>AM41+AU41</f>
        <v>22338012</v>
      </c>
      <c r="AF41" s="381"/>
      <c r="AG41" s="381"/>
      <c r="AH41" s="381"/>
      <c r="AI41" s="381"/>
      <c r="AJ41" s="381"/>
      <c r="AK41" s="381"/>
      <c r="AL41" s="381"/>
      <c r="AM41" s="381">
        <v>5621955</v>
      </c>
      <c r="AN41" s="381"/>
      <c r="AO41" s="381"/>
      <c r="AP41" s="381"/>
      <c r="AQ41" s="381"/>
      <c r="AR41" s="381"/>
      <c r="AS41" s="381"/>
      <c r="AT41" s="381"/>
      <c r="AU41" s="381">
        <v>16716057</v>
      </c>
      <c r="AV41" s="381"/>
      <c r="AW41" s="381"/>
      <c r="AX41" s="381"/>
      <c r="AY41" s="381"/>
      <c r="AZ41" s="381"/>
      <c r="BA41" s="381"/>
      <c r="BB41" s="381"/>
      <c r="BC41" s="381">
        <v>485027</v>
      </c>
      <c r="BD41" s="381"/>
      <c r="BE41" s="381"/>
      <c r="BF41" s="381"/>
      <c r="BG41" s="381"/>
      <c r="BH41" s="381"/>
      <c r="BI41" s="381"/>
      <c r="BJ41" s="381"/>
    </row>
    <row r="42" spans="3:62" s="9" customFormat="1" ht="12" customHeight="1">
      <c r="C42" s="117"/>
      <c r="D42" s="117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0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381"/>
      <c r="AQ42" s="381"/>
      <c r="AR42" s="381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381"/>
      <c r="BG42" s="381"/>
      <c r="BH42" s="381"/>
      <c r="BI42" s="381"/>
      <c r="BJ42" s="381"/>
    </row>
    <row r="43" spans="3:62" s="9" customFormat="1" ht="12" customHeight="1">
      <c r="C43" s="380" t="s">
        <v>349</v>
      </c>
      <c r="D43" s="380"/>
      <c r="E43" s="380"/>
      <c r="F43" s="382" t="s">
        <v>186</v>
      </c>
      <c r="G43" s="382"/>
      <c r="H43" s="382"/>
      <c r="I43" s="382"/>
      <c r="J43" s="382" t="s">
        <v>187</v>
      </c>
      <c r="K43" s="382"/>
      <c r="L43" s="382"/>
      <c r="M43" s="380" t="s">
        <v>350</v>
      </c>
      <c r="N43" s="380"/>
      <c r="O43" s="380"/>
      <c r="P43" s="382" t="s">
        <v>188</v>
      </c>
      <c r="Q43" s="382"/>
      <c r="R43" s="382"/>
      <c r="S43" s="382"/>
      <c r="T43" s="382"/>
      <c r="U43" s="382"/>
      <c r="V43" s="101"/>
      <c r="W43" s="381">
        <v>79629</v>
      </c>
      <c r="X43" s="381"/>
      <c r="Y43" s="381"/>
      <c r="Z43" s="381"/>
      <c r="AA43" s="381"/>
      <c r="AB43" s="381"/>
      <c r="AC43" s="381"/>
      <c r="AD43" s="381"/>
      <c r="AE43" s="381">
        <f>AM43+AU43</f>
        <v>113057920</v>
      </c>
      <c r="AF43" s="381"/>
      <c r="AG43" s="381"/>
      <c r="AH43" s="381"/>
      <c r="AI43" s="381"/>
      <c r="AJ43" s="381"/>
      <c r="AK43" s="381"/>
      <c r="AL43" s="381"/>
      <c r="AM43" s="381">
        <v>106865864</v>
      </c>
      <c r="AN43" s="381"/>
      <c r="AO43" s="381"/>
      <c r="AP43" s="381"/>
      <c r="AQ43" s="381"/>
      <c r="AR43" s="381"/>
      <c r="AS43" s="381"/>
      <c r="AT43" s="381"/>
      <c r="AU43" s="381">
        <v>6192056</v>
      </c>
      <c r="AV43" s="381"/>
      <c r="AW43" s="381"/>
      <c r="AX43" s="381"/>
      <c r="AY43" s="381"/>
      <c r="AZ43" s="381"/>
      <c r="BA43" s="381"/>
      <c r="BB43" s="381"/>
      <c r="BC43" s="381">
        <v>2699084</v>
      </c>
      <c r="BD43" s="381"/>
      <c r="BE43" s="381"/>
      <c r="BF43" s="381"/>
      <c r="BG43" s="381"/>
      <c r="BH43" s="381"/>
      <c r="BI43" s="381"/>
      <c r="BJ43" s="381"/>
    </row>
    <row r="44" spans="3:62" s="9" customFormat="1" ht="12" customHeight="1">
      <c r="C44" s="117"/>
      <c r="D44" s="117"/>
      <c r="E44" s="117"/>
      <c r="F44" s="119"/>
      <c r="G44" s="119"/>
      <c r="H44" s="119"/>
      <c r="I44" s="119"/>
      <c r="J44" s="119"/>
      <c r="K44" s="119"/>
      <c r="L44" s="119"/>
      <c r="M44" s="117"/>
      <c r="N44" s="117"/>
      <c r="O44" s="117"/>
      <c r="P44" s="119"/>
      <c r="Q44" s="119"/>
      <c r="R44" s="119"/>
      <c r="S44" s="119"/>
      <c r="T44" s="119"/>
      <c r="U44" s="119"/>
      <c r="V44" s="10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</row>
    <row r="45" spans="3:62" s="9" customFormat="1" ht="12" customHeight="1">
      <c r="C45" s="383">
        <v>100</v>
      </c>
      <c r="D45" s="383"/>
      <c r="E45" s="383"/>
      <c r="F45" s="382" t="s">
        <v>186</v>
      </c>
      <c r="G45" s="382"/>
      <c r="H45" s="382"/>
      <c r="I45" s="382"/>
      <c r="J45" s="382" t="s">
        <v>351</v>
      </c>
      <c r="K45" s="382"/>
      <c r="L45" s="382"/>
      <c r="M45" s="383">
        <v>200</v>
      </c>
      <c r="N45" s="383"/>
      <c r="O45" s="383"/>
      <c r="P45" s="382" t="s">
        <v>189</v>
      </c>
      <c r="Q45" s="382"/>
      <c r="R45" s="382"/>
      <c r="S45" s="382" t="s">
        <v>351</v>
      </c>
      <c r="T45" s="382"/>
      <c r="U45" s="382"/>
      <c r="V45" s="102"/>
      <c r="W45" s="381">
        <v>90604</v>
      </c>
      <c r="X45" s="381"/>
      <c r="Y45" s="381"/>
      <c r="Z45" s="381"/>
      <c r="AA45" s="381"/>
      <c r="AB45" s="381"/>
      <c r="AC45" s="381"/>
      <c r="AD45" s="381"/>
      <c r="AE45" s="381">
        <f>AM45+AU45</f>
        <v>222136122</v>
      </c>
      <c r="AF45" s="381"/>
      <c r="AG45" s="381"/>
      <c r="AH45" s="381"/>
      <c r="AI45" s="381"/>
      <c r="AJ45" s="381"/>
      <c r="AK45" s="381"/>
      <c r="AL45" s="381"/>
      <c r="AM45" s="381">
        <v>215015696</v>
      </c>
      <c r="AN45" s="381"/>
      <c r="AO45" s="381"/>
      <c r="AP45" s="381"/>
      <c r="AQ45" s="381"/>
      <c r="AR45" s="381"/>
      <c r="AS45" s="381"/>
      <c r="AT45" s="381"/>
      <c r="AU45" s="381">
        <v>7120426</v>
      </c>
      <c r="AV45" s="381"/>
      <c r="AW45" s="381"/>
      <c r="AX45" s="381"/>
      <c r="AY45" s="381"/>
      <c r="AZ45" s="381"/>
      <c r="BA45" s="381"/>
      <c r="BB45" s="381"/>
      <c r="BC45" s="381">
        <v>7905680</v>
      </c>
      <c r="BD45" s="381"/>
      <c r="BE45" s="381"/>
      <c r="BF45" s="381"/>
      <c r="BG45" s="381"/>
      <c r="BH45" s="381"/>
      <c r="BI45" s="381"/>
      <c r="BJ45" s="381"/>
    </row>
    <row r="46" spans="3:62" s="9" customFormat="1" ht="12" customHeight="1">
      <c r="C46" s="120"/>
      <c r="D46" s="120"/>
      <c r="E46" s="120"/>
      <c r="F46" s="119"/>
      <c r="G46" s="119"/>
      <c r="H46" s="119"/>
      <c r="I46" s="119"/>
      <c r="J46" s="119"/>
      <c r="K46" s="119"/>
      <c r="L46" s="119"/>
      <c r="M46" s="120"/>
      <c r="N46" s="120"/>
      <c r="O46" s="120"/>
      <c r="P46" s="119"/>
      <c r="Q46" s="119"/>
      <c r="R46" s="119"/>
      <c r="S46" s="119"/>
      <c r="T46" s="119"/>
      <c r="U46" s="119"/>
      <c r="V46" s="102"/>
      <c r="W46" s="381"/>
      <c r="X46" s="381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1"/>
      <c r="AO46" s="381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</row>
    <row r="47" spans="3:62" s="9" customFormat="1" ht="12" customHeight="1">
      <c r="C47" s="383">
        <v>200</v>
      </c>
      <c r="D47" s="383"/>
      <c r="E47" s="383"/>
      <c r="F47" s="382" t="s">
        <v>186</v>
      </c>
      <c r="G47" s="382"/>
      <c r="H47" s="382"/>
      <c r="I47" s="382"/>
      <c r="J47" s="382" t="s">
        <v>351</v>
      </c>
      <c r="K47" s="382"/>
      <c r="L47" s="382"/>
      <c r="M47" s="383">
        <v>300</v>
      </c>
      <c r="N47" s="383"/>
      <c r="O47" s="383"/>
      <c r="P47" s="382" t="s">
        <v>189</v>
      </c>
      <c r="Q47" s="382"/>
      <c r="R47" s="382"/>
      <c r="S47" s="382" t="s">
        <v>351</v>
      </c>
      <c r="T47" s="382"/>
      <c r="U47" s="382"/>
      <c r="V47" s="102"/>
      <c r="W47" s="381">
        <v>54824</v>
      </c>
      <c r="X47" s="381"/>
      <c r="Y47" s="381"/>
      <c r="Z47" s="381"/>
      <c r="AA47" s="381"/>
      <c r="AB47" s="381"/>
      <c r="AC47" s="381"/>
      <c r="AD47" s="381"/>
      <c r="AE47" s="381">
        <f>AM47+AU47</f>
        <v>202673348</v>
      </c>
      <c r="AF47" s="381"/>
      <c r="AG47" s="381"/>
      <c r="AH47" s="381"/>
      <c r="AI47" s="381"/>
      <c r="AJ47" s="381"/>
      <c r="AK47" s="381"/>
      <c r="AL47" s="381"/>
      <c r="AM47" s="381">
        <v>198277614</v>
      </c>
      <c r="AN47" s="381"/>
      <c r="AO47" s="381"/>
      <c r="AP47" s="381"/>
      <c r="AQ47" s="381"/>
      <c r="AR47" s="381"/>
      <c r="AS47" s="381"/>
      <c r="AT47" s="381"/>
      <c r="AU47" s="381">
        <v>4395734</v>
      </c>
      <c r="AV47" s="381"/>
      <c r="AW47" s="381"/>
      <c r="AX47" s="381"/>
      <c r="AY47" s="381"/>
      <c r="AZ47" s="381"/>
      <c r="BA47" s="381"/>
      <c r="BB47" s="381"/>
      <c r="BC47" s="381">
        <v>8083486</v>
      </c>
      <c r="BD47" s="381"/>
      <c r="BE47" s="381"/>
      <c r="BF47" s="381"/>
      <c r="BG47" s="381"/>
      <c r="BH47" s="381"/>
      <c r="BI47" s="381"/>
      <c r="BJ47" s="381"/>
    </row>
    <row r="48" spans="3:62" s="9" customFormat="1" ht="12" customHeight="1">
      <c r="C48" s="120"/>
      <c r="D48" s="120"/>
      <c r="E48" s="120"/>
      <c r="F48" s="119"/>
      <c r="G48" s="119"/>
      <c r="H48" s="119"/>
      <c r="I48" s="119"/>
      <c r="J48" s="119"/>
      <c r="K48" s="119"/>
      <c r="L48" s="119"/>
      <c r="M48" s="120"/>
      <c r="N48" s="120"/>
      <c r="O48" s="120"/>
      <c r="P48" s="119"/>
      <c r="Q48" s="119"/>
      <c r="R48" s="119"/>
      <c r="S48" s="119"/>
      <c r="T48" s="119"/>
      <c r="U48" s="119"/>
      <c r="V48" s="102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</row>
    <row r="49" spans="3:62" s="9" customFormat="1" ht="12" customHeight="1">
      <c r="C49" s="383">
        <v>300</v>
      </c>
      <c r="D49" s="383"/>
      <c r="E49" s="383"/>
      <c r="F49" s="382" t="s">
        <v>186</v>
      </c>
      <c r="G49" s="382"/>
      <c r="H49" s="382"/>
      <c r="I49" s="382"/>
      <c r="J49" s="382" t="s">
        <v>351</v>
      </c>
      <c r="K49" s="382"/>
      <c r="L49" s="382"/>
      <c r="M49" s="383">
        <v>400</v>
      </c>
      <c r="N49" s="383"/>
      <c r="O49" s="383"/>
      <c r="P49" s="382" t="s">
        <v>189</v>
      </c>
      <c r="Q49" s="382"/>
      <c r="R49" s="382"/>
      <c r="S49" s="382" t="s">
        <v>351</v>
      </c>
      <c r="T49" s="382"/>
      <c r="U49" s="382"/>
      <c r="V49" s="102"/>
      <c r="W49" s="381">
        <v>30858</v>
      </c>
      <c r="X49" s="381"/>
      <c r="Y49" s="381"/>
      <c r="Z49" s="381"/>
      <c r="AA49" s="381"/>
      <c r="AB49" s="381"/>
      <c r="AC49" s="381"/>
      <c r="AD49" s="381"/>
      <c r="AE49" s="381">
        <f>AM49+AU49</f>
        <v>155442943</v>
      </c>
      <c r="AF49" s="381"/>
      <c r="AG49" s="381"/>
      <c r="AH49" s="381"/>
      <c r="AI49" s="381"/>
      <c r="AJ49" s="381"/>
      <c r="AK49" s="381"/>
      <c r="AL49" s="381"/>
      <c r="AM49" s="381">
        <v>150405504</v>
      </c>
      <c r="AN49" s="381"/>
      <c r="AO49" s="381"/>
      <c r="AP49" s="381"/>
      <c r="AQ49" s="381"/>
      <c r="AR49" s="381"/>
      <c r="AS49" s="381"/>
      <c r="AT49" s="381"/>
      <c r="AU49" s="381">
        <v>5037439</v>
      </c>
      <c r="AV49" s="381"/>
      <c r="AW49" s="381"/>
      <c r="AX49" s="381"/>
      <c r="AY49" s="381"/>
      <c r="AZ49" s="381"/>
      <c r="BA49" s="381"/>
      <c r="BB49" s="381"/>
      <c r="BC49" s="381">
        <v>6472196</v>
      </c>
      <c r="BD49" s="381"/>
      <c r="BE49" s="381"/>
      <c r="BF49" s="381"/>
      <c r="BG49" s="381"/>
      <c r="BH49" s="381"/>
      <c r="BI49" s="381"/>
      <c r="BJ49" s="381"/>
    </row>
    <row r="50" spans="3:62" s="9" customFormat="1" ht="12" customHeight="1">
      <c r="C50" s="121"/>
      <c r="D50" s="121"/>
      <c r="E50" s="121"/>
      <c r="F50" s="121"/>
      <c r="G50" s="121"/>
      <c r="H50" s="121"/>
      <c r="I50" s="121"/>
      <c r="J50" s="121"/>
      <c r="K50" s="121"/>
      <c r="L50" s="122"/>
      <c r="M50" s="123"/>
      <c r="N50" s="123"/>
      <c r="O50" s="123"/>
      <c r="P50" s="123"/>
      <c r="Q50" s="123"/>
      <c r="R50" s="124"/>
      <c r="S50" s="124"/>
      <c r="T50" s="124"/>
      <c r="U50" s="124"/>
      <c r="V50" s="10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</row>
    <row r="51" spans="3:62" s="9" customFormat="1" ht="12" customHeight="1">
      <c r="C51" s="383">
        <v>400</v>
      </c>
      <c r="D51" s="383"/>
      <c r="E51" s="383"/>
      <c r="F51" s="382" t="s">
        <v>186</v>
      </c>
      <c r="G51" s="382"/>
      <c r="H51" s="382"/>
      <c r="I51" s="382"/>
      <c r="J51" s="382" t="s">
        <v>351</v>
      </c>
      <c r="K51" s="382"/>
      <c r="L51" s="382"/>
      <c r="M51" s="383">
        <v>550</v>
      </c>
      <c r="N51" s="383"/>
      <c r="O51" s="383"/>
      <c r="P51" s="382" t="s">
        <v>189</v>
      </c>
      <c r="Q51" s="382"/>
      <c r="R51" s="382"/>
      <c r="S51" s="382" t="s">
        <v>351</v>
      </c>
      <c r="T51" s="382"/>
      <c r="U51" s="382"/>
      <c r="V51" s="102"/>
      <c r="W51" s="381">
        <v>27117</v>
      </c>
      <c r="X51" s="381"/>
      <c r="Y51" s="381"/>
      <c r="Z51" s="381"/>
      <c r="AA51" s="381"/>
      <c r="AB51" s="381"/>
      <c r="AC51" s="381"/>
      <c r="AD51" s="381"/>
      <c r="AE51" s="381">
        <f>AM51+AU51</f>
        <v>176979907</v>
      </c>
      <c r="AF51" s="381"/>
      <c r="AG51" s="381"/>
      <c r="AH51" s="381"/>
      <c r="AI51" s="381"/>
      <c r="AJ51" s="381"/>
      <c r="AK51" s="381"/>
      <c r="AL51" s="381"/>
      <c r="AM51" s="381">
        <v>172956607</v>
      </c>
      <c r="AN51" s="381"/>
      <c r="AO51" s="381"/>
      <c r="AP51" s="381"/>
      <c r="AQ51" s="381"/>
      <c r="AR51" s="381"/>
      <c r="AS51" s="381"/>
      <c r="AT51" s="381"/>
      <c r="AU51" s="381">
        <v>4023300</v>
      </c>
      <c r="AV51" s="381"/>
      <c r="AW51" s="381"/>
      <c r="AX51" s="381"/>
      <c r="AY51" s="381"/>
      <c r="AZ51" s="381"/>
      <c r="BA51" s="381"/>
      <c r="BB51" s="381"/>
      <c r="BC51" s="381">
        <v>7670278</v>
      </c>
      <c r="BD51" s="381"/>
      <c r="BE51" s="381"/>
      <c r="BF51" s="381"/>
      <c r="BG51" s="381"/>
      <c r="BH51" s="381"/>
      <c r="BI51" s="381"/>
      <c r="BJ51" s="381"/>
    </row>
    <row r="52" spans="3:62" s="9" customFormat="1" ht="12" customHeight="1">
      <c r="C52" s="120"/>
      <c r="D52" s="120"/>
      <c r="E52" s="120"/>
      <c r="F52" s="119"/>
      <c r="G52" s="119"/>
      <c r="H52" s="119"/>
      <c r="I52" s="119"/>
      <c r="J52" s="119"/>
      <c r="K52" s="119"/>
      <c r="L52" s="119"/>
      <c r="M52" s="120"/>
      <c r="N52" s="120"/>
      <c r="O52" s="120"/>
      <c r="P52" s="119"/>
      <c r="Q52" s="119"/>
      <c r="R52" s="119"/>
      <c r="S52" s="119"/>
      <c r="T52" s="119"/>
      <c r="U52" s="119"/>
      <c r="V52" s="102"/>
      <c r="W52" s="381"/>
      <c r="X52" s="381"/>
      <c r="Y52" s="381"/>
      <c r="Z52" s="381"/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  <c r="AL52" s="381"/>
      <c r="AM52" s="381"/>
      <c r="AN52" s="381"/>
      <c r="AO52" s="381"/>
      <c r="AP52" s="381"/>
      <c r="AQ52" s="381"/>
      <c r="AR52" s="381"/>
      <c r="AS52" s="381"/>
      <c r="AT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</row>
    <row r="53" spans="3:62" s="9" customFormat="1" ht="12" customHeight="1">
      <c r="C53" s="383">
        <v>550</v>
      </c>
      <c r="D53" s="383"/>
      <c r="E53" s="383"/>
      <c r="F53" s="382" t="s">
        <v>186</v>
      </c>
      <c r="G53" s="382"/>
      <c r="H53" s="382"/>
      <c r="I53" s="382"/>
      <c r="J53" s="382" t="s">
        <v>351</v>
      </c>
      <c r="K53" s="382"/>
      <c r="L53" s="382"/>
      <c r="M53" s="383">
        <v>700</v>
      </c>
      <c r="N53" s="383"/>
      <c r="O53" s="383"/>
      <c r="P53" s="382" t="s">
        <v>189</v>
      </c>
      <c r="Q53" s="382"/>
      <c r="R53" s="382"/>
      <c r="S53" s="382" t="s">
        <v>351</v>
      </c>
      <c r="T53" s="382"/>
      <c r="U53" s="382"/>
      <c r="V53" s="102"/>
      <c r="W53" s="381">
        <v>13354</v>
      </c>
      <c r="X53" s="381"/>
      <c r="Y53" s="381"/>
      <c r="Z53" s="381"/>
      <c r="AA53" s="381"/>
      <c r="AB53" s="381"/>
      <c r="AC53" s="381"/>
      <c r="AD53" s="381"/>
      <c r="AE53" s="381">
        <f>AM53+AU53</f>
        <v>111246731</v>
      </c>
      <c r="AF53" s="381"/>
      <c r="AG53" s="381"/>
      <c r="AH53" s="381"/>
      <c r="AI53" s="381"/>
      <c r="AJ53" s="381"/>
      <c r="AK53" s="381"/>
      <c r="AL53" s="381"/>
      <c r="AM53" s="381">
        <v>107683722</v>
      </c>
      <c r="AN53" s="381"/>
      <c r="AO53" s="381"/>
      <c r="AP53" s="381"/>
      <c r="AQ53" s="381"/>
      <c r="AR53" s="381"/>
      <c r="AS53" s="381"/>
      <c r="AT53" s="381"/>
      <c r="AU53" s="381">
        <v>3563009</v>
      </c>
      <c r="AV53" s="381"/>
      <c r="AW53" s="381"/>
      <c r="AX53" s="381"/>
      <c r="AY53" s="381"/>
      <c r="AZ53" s="381"/>
      <c r="BA53" s="381"/>
      <c r="BB53" s="381"/>
      <c r="BC53" s="381">
        <v>5010386</v>
      </c>
      <c r="BD53" s="381"/>
      <c r="BE53" s="381"/>
      <c r="BF53" s="381"/>
      <c r="BG53" s="381"/>
      <c r="BH53" s="381"/>
      <c r="BI53" s="381"/>
      <c r="BJ53" s="381"/>
    </row>
    <row r="54" spans="3:62" s="9" customFormat="1" ht="12" customHeight="1">
      <c r="C54" s="120"/>
      <c r="D54" s="120"/>
      <c r="E54" s="120"/>
      <c r="F54" s="119"/>
      <c r="G54" s="119"/>
      <c r="H54" s="119"/>
      <c r="I54" s="119"/>
      <c r="J54" s="119"/>
      <c r="K54" s="119"/>
      <c r="L54" s="119"/>
      <c r="M54" s="120"/>
      <c r="N54" s="120"/>
      <c r="O54" s="120"/>
      <c r="P54" s="119"/>
      <c r="Q54" s="119"/>
      <c r="R54" s="119"/>
      <c r="S54" s="119"/>
      <c r="T54" s="119"/>
      <c r="U54" s="119"/>
      <c r="V54" s="102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</row>
    <row r="55" spans="3:62" s="9" customFormat="1" ht="12" customHeight="1">
      <c r="C55" s="383">
        <v>700</v>
      </c>
      <c r="D55" s="383"/>
      <c r="E55" s="383"/>
      <c r="F55" s="382" t="s">
        <v>186</v>
      </c>
      <c r="G55" s="382"/>
      <c r="H55" s="382"/>
      <c r="I55" s="382"/>
      <c r="J55" s="382" t="s">
        <v>351</v>
      </c>
      <c r="K55" s="382"/>
      <c r="L55" s="382"/>
      <c r="M55" s="383">
        <v>1000</v>
      </c>
      <c r="N55" s="383"/>
      <c r="O55" s="383"/>
      <c r="P55" s="382" t="s">
        <v>189</v>
      </c>
      <c r="Q55" s="382"/>
      <c r="R55" s="382"/>
      <c r="S55" s="382" t="s">
        <v>351</v>
      </c>
      <c r="T55" s="382"/>
      <c r="U55" s="382"/>
      <c r="V55" s="102"/>
      <c r="W55" s="381">
        <v>11785</v>
      </c>
      <c r="X55" s="381"/>
      <c r="Y55" s="381"/>
      <c r="Z55" s="381"/>
      <c r="AA55" s="381"/>
      <c r="AB55" s="381"/>
      <c r="AC55" s="381"/>
      <c r="AD55" s="381"/>
      <c r="AE55" s="381">
        <f>AM55+AU55</f>
        <v>125180022</v>
      </c>
      <c r="AF55" s="381"/>
      <c r="AG55" s="381"/>
      <c r="AH55" s="381"/>
      <c r="AI55" s="381"/>
      <c r="AJ55" s="381"/>
      <c r="AK55" s="381"/>
      <c r="AL55" s="381"/>
      <c r="AM55" s="381">
        <v>121138014</v>
      </c>
      <c r="AN55" s="381"/>
      <c r="AO55" s="381"/>
      <c r="AP55" s="381"/>
      <c r="AQ55" s="381"/>
      <c r="AR55" s="381"/>
      <c r="AS55" s="381"/>
      <c r="AT55" s="381"/>
      <c r="AU55" s="381">
        <v>4042008</v>
      </c>
      <c r="AV55" s="381"/>
      <c r="AW55" s="381"/>
      <c r="AX55" s="381"/>
      <c r="AY55" s="381"/>
      <c r="AZ55" s="381"/>
      <c r="BA55" s="381"/>
      <c r="BB55" s="381"/>
      <c r="BC55" s="381">
        <v>5923217</v>
      </c>
      <c r="BD55" s="381"/>
      <c r="BE55" s="381"/>
      <c r="BF55" s="381"/>
      <c r="BG55" s="381"/>
      <c r="BH55" s="381"/>
      <c r="BI55" s="381"/>
      <c r="BJ55" s="381"/>
    </row>
    <row r="56" spans="3:62" s="9" customFormat="1" ht="12" customHeight="1">
      <c r="C56" s="125"/>
      <c r="D56" s="120"/>
      <c r="E56" s="120"/>
      <c r="F56" s="119"/>
      <c r="G56" s="119"/>
      <c r="H56" s="119"/>
      <c r="I56" s="119"/>
      <c r="J56" s="119"/>
      <c r="K56" s="119"/>
      <c r="L56" s="119"/>
      <c r="M56" s="125"/>
      <c r="N56" s="120"/>
      <c r="O56" s="120"/>
      <c r="P56" s="119"/>
      <c r="Q56" s="119"/>
      <c r="R56" s="119"/>
      <c r="S56" s="119"/>
      <c r="T56" s="119"/>
      <c r="U56" s="119"/>
      <c r="V56" s="102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  <c r="AL56" s="381"/>
      <c r="AM56" s="381"/>
      <c r="AN56" s="381"/>
      <c r="AO56" s="381"/>
      <c r="AP56" s="381"/>
      <c r="AQ56" s="381"/>
      <c r="AR56" s="381"/>
      <c r="AS56" s="381"/>
      <c r="AT56" s="381"/>
      <c r="AU56" s="381"/>
      <c r="AV56" s="381"/>
      <c r="AW56" s="381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  <c r="BH56" s="381"/>
      <c r="BI56" s="381"/>
      <c r="BJ56" s="381"/>
    </row>
    <row r="57" spans="3:62" s="9" customFormat="1" ht="12" customHeight="1">
      <c r="C57" s="384">
        <v>1000</v>
      </c>
      <c r="D57" s="383"/>
      <c r="E57" s="383"/>
      <c r="F57" s="360" t="s">
        <v>190</v>
      </c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101"/>
      <c r="W57" s="381">
        <v>11372</v>
      </c>
      <c r="X57" s="381"/>
      <c r="Y57" s="381"/>
      <c r="Z57" s="381"/>
      <c r="AA57" s="381"/>
      <c r="AB57" s="381"/>
      <c r="AC57" s="381"/>
      <c r="AD57" s="381"/>
      <c r="AE57" s="381">
        <f>AM57+AU57</f>
        <v>278724369</v>
      </c>
      <c r="AF57" s="381"/>
      <c r="AG57" s="381"/>
      <c r="AH57" s="381"/>
      <c r="AI57" s="381"/>
      <c r="AJ57" s="381"/>
      <c r="AK57" s="381"/>
      <c r="AL57" s="381"/>
      <c r="AM57" s="381">
        <v>239855764</v>
      </c>
      <c r="AN57" s="381"/>
      <c r="AO57" s="381"/>
      <c r="AP57" s="381"/>
      <c r="AQ57" s="381"/>
      <c r="AR57" s="381"/>
      <c r="AS57" s="381"/>
      <c r="AT57" s="381"/>
      <c r="AU57" s="381">
        <v>38868605</v>
      </c>
      <c r="AV57" s="381"/>
      <c r="AW57" s="381"/>
      <c r="AX57" s="381"/>
      <c r="AY57" s="381"/>
      <c r="AZ57" s="381"/>
      <c r="BA57" s="381"/>
      <c r="BB57" s="381"/>
      <c r="BC57" s="381">
        <v>13944452</v>
      </c>
      <c r="BD57" s="381"/>
      <c r="BE57" s="381"/>
      <c r="BF57" s="381"/>
      <c r="BG57" s="381"/>
      <c r="BH57" s="381"/>
      <c r="BI57" s="381"/>
      <c r="BJ57" s="381"/>
    </row>
    <row r="58" spans="2:62" s="9" customFormat="1" ht="12" customHeight="1">
      <c r="B58" s="12"/>
      <c r="C58" s="31"/>
      <c r="D58" s="11"/>
      <c r="E58" s="11"/>
      <c r="F58" s="11"/>
      <c r="G58" s="11"/>
      <c r="H58" s="11"/>
      <c r="I58" s="11"/>
      <c r="J58" s="11"/>
      <c r="K58" s="11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64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</row>
    <row r="59" spans="4:63" ht="12" customHeight="1">
      <c r="D59" s="8" t="s">
        <v>7</v>
      </c>
      <c r="E59" s="2" t="s">
        <v>222</v>
      </c>
      <c r="F59" s="3" t="s">
        <v>191</v>
      </c>
      <c r="BK59" s="9"/>
    </row>
    <row r="60" spans="2:63" ht="12" customHeight="1">
      <c r="B60" s="306" t="s">
        <v>150</v>
      </c>
      <c r="C60" s="306"/>
      <c r="D60" s="306"/>
      <c r="E60" s="2" t="s">
        <v>221</v>
      </c>
      <c r="F60" s="3" t="s">
        <v>277</v>
      </c>
      <c r="BK60" s="9"/>
    </row>
    <row r="61" spans="2:63" ht="10.5" customHeight="1">
      <c r="B61" s="9"/>
      <c r="BK61" s="9"/>
    </row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>
      <c r="AB75" s="32"/>
    </row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</sheetData>
  <mergeCells count="227">
    <mergeCell ref="AU54:BB54"/>
    <mergeCell ref="AU50:BB50"/>
    <mergeCell ref="BC54:BJ54"/>
    <mergeCell ref="W56:AD56"/>
    <mergeCell ref="AE56:AL56"/>
    <mergeCell ref="AM56:AT56"/>
    <mergeCell ref="AU56:BB56"/>
    <mergeCell ref="BC56:BJ56"/>
    <mergeCell ref="W54:AD54"/>
    <mergeCell ref="AE54:AL54"/>
    <mergeCell ref="AM54:AT54"/>
    <mergeCell ref="AU46:BB46"/>
    <mergeCell ref="BC50:BJ50"/>
    <mergeCell ref="W52:AD52"/>
    <mergeCell ref="AE52:AL52"/>
    <mergeCell ref="AM52:AT52"/>
    <mergeCell ref="AU52:BB52"/>
    <mergeCell ref="BC52:BJ52"/>
    <mergeCell ref="W50:AD50"/>
    <mergeCell ref="AE50:AL50"/>
    <mergeCell ref="AM50:AT50"/>
    <mergeCell ref="AU43:BB43"/>
    <mergeCell ref="BC46:BJ46"/>
    <mergeCell ref="W48:AD48"/>
    <mergeCell ref="AE48:AL48"/>
    <mergeCell ref="AM48:AT48"/>
    <mergeCell ref="AU48:BB48"/>
    <mergeCell ref="BC48:BJ48"/>
    <mergeCell ref="W46:AD46"/>
    <mergeCell ref="AE46:AL46"/>
    <mergeCell ref="AM46:AT46"/>
    <mergeCell ref="AJ36:AL36"/>
    <mergeCell ref="BC44:BJ44"/>
    <mergeCell ref="W42:AD42"/>
    <mergeCell ref="AE42:AL42"/>
    <mergeCell ref="AM42:AT42"/>
    <mergeCell ref="AU42:BB42"/>
    <mergeCell ref="W44:AD44"/>
    <mergeCell ref="AE44:AL44"/>
    <mergeCell ref="AM44:AT44"/>
    <mergeCell ref="AU44:BB44"/>
    <mergeCell ref="AO25:AY25"/>
    <mergeCell ref="AZ25:BJ25"/>
    <mergeCell ref="BC42:BJ42"/>
    <mergeCell ref="AU38:BB38"/>
    <mergeCell ref="BC38:BJ38"/>
    <mergeCell ref="AM41:AT41"/>
    <mergeCell ref="AU41:BB41"/>
    <mergeCell ref="BC41:BJ41"/>
    <mergeCell ref="BC43:BJ43"/>
    <mergeCell ref="B3:BJ3"/>
    <mergeCell ref="AZ20:BJ20"/>
    <mergeCell ref="AZ21:BJ21"/>
    <mergeCell ref="AZ23:BJ23"/>
    <mergeCell ref="AZ15:BJ15"/>
    <mergeCell ref="AZ16:BJ16"/>
    <mergeCell ref="AZ17:BJ17"/>
    <mergeCell ref="AZ19:BJ19"/>
    <mergeCell ref="AZ8:BJ8"/>
    <mergeCell ref="AZ11:BJ11"/>
    <mergeCell ref="BC57:BJ57"/>
    <mergeCell ref="B60:D60"/>
    <mergeCell ref="AZ12:BJ12"/>
    <mergeCell ref="AZ13:BJ13"/>
    <mergeCell ref="AM57:AT57"/>
    <mergeCell ref="S24:AC24"/>
    <mergeCell ref="AD24:AN24"/>
    <mergeCell ref="AO24:AY24"/>
    <mergeCell ref="AZ24:BJ24"/>
    <mergeCell ref="S25:AC25"/>
    <mergeCell ref="W57:AD57"/>
    <mergeCell ref="AE57:AL57"/>
    <mergeCell ref="C57:E57"/>
    <mergeCell ref="AU57:BB57"/>
    <mergeCell ref="AE55:AL55"/>
    <mergeCell ref="AM55:AT55"/>
    <mergeCell ref="AU55:BB55"/>
    <mergeCell ref="BC55:BJ55"/>
    <mergeCell ref="AM53:AT53"/>
    <mergeCell ref="AU53:BB53"/>
    <mergeCell ref="BC53:BJ53"/>
    <mergeCell ref="C55:E55"/>
    <mergeCell ref="F55:I55"/>
    <mergeCell ref="J55:L55"/>
    <mergeCell ref="M55:O55"/>
    <mergeCell ref="P55:R55"/>
    <mergeCell ref="S55:U55"/>
    <mergeCell ref="W55:AD55"/>
    <mergeCell ref="P53:R53"/>
    <mergeCell ref="S53:U53"/>
    <mergeCell ref="W53:AD53"/>
    <mergeCell ref="AE53:AL53"/>
    <mergeCell ref="C53:E53"/>
    <mergeCell ref="F53:I53"/>
    <mergeCell ref="J53:L53"/>
    <mergeCell ref="M53:O53"/>
    <mergeCell ref="AE51:AL51"/>
    <mergeCell ref="AM51:AT51"/>
    <mergeCell ref="AU51:BB51"/>
    <mergeCell ref="BC51:BJ51"/>
    <mergeCell ref="AM49:AT49"/>
    <mergeCell ref="AU49:BB49"/>
    <mergeCell ref="BC49:BJ49"/>
    <mergeCell ref="C51:E51"/>
    <mergeCell ref="F51:I51"/>
    <mergeCell ref="J51:L51"/>
    <mergeCell ref="M51:O51"/>
    <mergeCell ref="P51:R51"/>
    <mergeCell ref="S51:U51"/>
    <mergeCell ref="W51:AD51"/>
    <mergeCell ref="P49:R49"/>
    <mergeCell ref="S49:U49"/>
    <mergeCell ref="W49:AD49"/>
    <mergeCell ref="AE49:AL49"/>
    <mergeCell ref="C49:E49"/>
    <mergeCell ref="F49:I49"/>
    <mergeCell ref="J49:L49"/>
    <mergeCell ref="M49:O49"/>
    <mergeCell ref="AE47:AL47"/>
    <mergeCell ref="AM47:AT47"/>
    <mergeCell ref="AU47:BB47"/>
    <mergeCell ref="BC47:BJ47"/>
    <mergeCell ref="AM45:AT45"/>
    <mergeCell ref="AU45:BB45"/>
    <mergeCell ref="BC45:BJ45"/>
    <mergeCell ref="C47:E47"/>
    <mergeCell ref="F47:I47"/>
    <mergeCell ref="J47:L47"/>
    <mergeCell ref="M47:O47"/>
    <mergeCell ref="P47:R47"/>
    <mergeCell ref="S47:U47"/>
    <mergeCell ref="W47:AD47"/>
    <mergeCell ref="C45:E45"/>
    <mergeCell ref="F45:I45"/>
    <mergeCell ref="J45:L45"/>
    <mergeCell ref="M45:O45"/>
    <mergeCell ref="P45:R45"/>
    <mergeCell ref="S45:U45"/>
    <mergeCell ref="W45:AD45"/>
    <mergeCell ref="AE45:AL45"/>
    <mergeCell ref="P43:U43"/>
    <mergeCell ref="W43:AD43"/>
    <mergeCell ref="AE43:AL43"/>
    <mergeCell ref="AM43:AT43"/>
    <mergeCell ref="C43:E43"/>
    <mergeCell ref="F43:I43"/>
    <mergeCell ref="J43:L43"/>
    <mergeCell ref="M43:O43"/>
    <mergeCell ref="C41:E41"/>
    <mergeCell ref="F41:U41"/>
    <mergeCell ref="W41:AD41"/>
    <mergeCell ref="AE41:AL41"/>
    <mergeCell ref="D38:U38"/>
    <mergeCell ref="W38:AD38"/>
    <mergeCell ref="AE38:AL38"/>
    <mergeCell ref="AM38:AT38"/>
    <mergeCell ref="AR36:AT36"/>
    <mergeCell ref="AZ36:BB36"/>
    <mergeCell ref="BH36:BJ36"/>
    <mergeCell ref="W33:AD35"/>
    <mergeCell ref="AE33:BB33"/>
    <mergeCell ref="BC33:BJ35"/>
    <mergeCell ref="AE35:AL35"/>
    <mergeCell ref="AM35:AT35"/>
    <mergeCell ref="AU35:BB35"/>
    <mergeCell ref="AE34:AL34"/>
    <mergeCell ref="AM34:AT34"/>
    <mergeCell ref="AU34:BB34"/>
    <mergeCell ref="AO23:AY23"/>
    <mergeCell ref="C23:Q23"/>
    <mergeCell ref="S23:AC23"/>
    <mergeCell ref="AD23:AN23"/>
    <mergeCell ref="B31:BJ31"/>
    <mergeCell ref="B27:D27"/>
    <mergeCell ref="B33:V35"/>
    <mergeCell ref="D24:Q24"/>
    <mergeCell ref="D25:Q25"/>
    <mergeCell ref="AO20:AY20"/>
    <mergeCell ref="D21:Q21"/>
    <mergeCell ref="S21:AC21"/>
    <mergeCell ref="AO21:AY21"/>
    <mergeCell ref="D20:Q20"/>
    <mergeCell ref="S20:AC20"/>
    <mergeCell ref="AD20:AN20"/>
    <mergeCell ref="AD21:AN21"/>
    <mergeCell ref="AD25:AN25"/>
    <mergeCell ref="AO17:AY17"/>
    <mergeCell ref="C19:Q19"/>
    <mergeCell ref="S19:AC19"/>
    <mergeCell ref="AO19:AY19"/>
    <mergeCell ref="D17:Q17"/>
    <mergeCell ref="S17:AC17"/>
    <mergeCell ref="AD17:AN17"/>
    <mergeCell ref="AD19:AN19"/>
    <mergeCell ref="AO15:AY15"/>
    <mergeCell ref="D16:Q16"/>
    <mergeCell ref="S16:AC16"/>
    <mergeCell ref="AO16:AY16"/>
    <mergeCell ref="C15:Q15"/>
    <mergeCell ref="S15:AC15"/>
    <mergeCell ref="AD15:AN15"/>
    <mergeCell ref="AD16:AN16"/>
    <mergeCell ref="AO12:AY12"/>
    <mergeCell ref="D13:Q13"/>
    <mergeCell ref="S13:AC13"/>
    <mergeCell ref="AO13:AY13"/>
    <mergeCell ref="D12:Q12"/>
    <mergeCell ref="S12:AC12"/>
    <mergeCell ref="AD12:AN12"/>
    <mergeCell ref="AD13:AN13"/>
    <mergeCell ref="C11:Q11"/>
    <mergeCell ref="S11:AC11"/>
    <mergeCell ref="AO11:AY11"/>
    <mergeCell ref="C8:Q8"/>
    <mergeCell ref="S8:AC8"/>
    <mergeCell ref="AD8:AN8"/>
    <mergeCell ref="AD11:AN11"/>
    <mergeCell ref="AY32:BJ32"/>
    <mergeCell ref="F57:U57"/>
    <mergeCell ref="B5:R6"/>
    <mergeCell ref="S5:AN5"/>
    <mergeCell ref="AO5:BJ5"/>
    <mergeCell ref="S6:AC6"/>
    <mergeCell ref="AD6:AN6"/>
    <mergeCell ref="AO6:AY6"/>
    <mergeCell ref="AZ6:BJ6"/>
    <mergeCell ref="AO8:AY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J55"/>
  <sheetViews>
    <sheetView view="pageBreakPreview" zoomScale="60" workbookViewId="0" topLeftCell="C1">
      <selection activeCell="AO42" sqref="AO42"/>
    </sheetView>
  </sheetViews>
  <sheetFormatPr defaultColWidth="9.00390625" defaultRowHeight="13.5"/>
  <cols>
    <col min="1" max="60" width="1.625" style="3" customWidth="1"/>
    <col min="61" max="61" width="1.75390625" style="3" customWidth="1"/>
    <col min="62" max="62" width="1.625" style="3" customWidth="1"/>
    <col min="63" max="16384" width="9.00390625" style="3" customWidth="1"/>
  </cols>
  <sheetData>
    <row r="1" spans="1:16" ht="10.5" customHeight="1">
      <c r="A1" s="98" t="s">
        <v>294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0.5" customHeight="1"/>
    <row r="3" spans="3:62" s="1" customFormat="1" ht="18" customHeight="1">
      <c r="C3" s="260" t="s">
        <v>275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8"/>
    </row>
    <row r="4" spans="3:62" ht="12.75" customHeight="1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31" t="s">
        <v>255</v>
      </c>
      <c r="BJ4" s="9"/>
    </row>
    <row r="5" spans="3:62" ht="19.5" customHeight="1">
      <c r="C5" s="269" t="s">
        <v>192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49"/>
      <c r="V5" s="264" t="s">
        <v>193</v>
      </c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 t="s">
        <v>194</v>
      </c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49"/>
      <c r="BJ5" s="9"/>
    </row>
    <row r="6" spans="3:62" ht="19.5" customHeight="1">
      <c r="C6" s="248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261"/>
      <c r="V6" s="303" t="s">
        <v>313</v>
      </c>
      <c r="W6" s="303"/>
      <c r="X6" s="303"/>
      <c r="Y6" s="303"/>
      <c r="Z6" s="303"/>
      <c r="AA6" s="303"/>
      <c r="AB6" s="303"/>
      <c r="AC6" s="303"/>
      <c r="AD6" s="303"/>
      <c r="AE6" s="303"/>
      <c r="AF6" s="388" t="s">
        <v>315</v>
      </c>
      <c r="AG6" s="388"/>
      <c r="AH6" s="388"/>
      <c r="AI6" s="388"/>
      <c r="AJ6" s="388"/>
      <c r="AK6" s="388"/>
      <c r="AL6" s="388"/>
      <c r="AM6" s="388"/>
      <c r="AN6" s="388"/>
      <c r="AO6" s="388"/>
      <c r="AP6" s="303" t="s">
        <v>313</v>
      </c>
      <c r="AQ6" s="303"/>
      <c r="AR6" s="303"/>
      <c r="AS6" s="303"/>
      <c r="AT6" s="303"/>
      <c r="AU6" s="303"/>
      <c r="AV6" s="303"/>
      <c r="AW6" s="303"/>
      <c r="AX6" s="303"/>
      <c r="AY6" s="303"/>
      <c r="AZ6" s="388" t="s">
        <v>315</v>
      </c>
      <c r="BA6" s="388"/>
      <c r="BB6" s="388"/>
      <c r="BC6" s="388"/>
      <c r="BD6" s="388"/>
      <c r="BE6" s="388"/>
      <c r="BF6" s="388"/>
      <c r="BG6" s="388"/>
      <c r="BH6" s="388"/>
      <c r="BI6" s="390"/>
      <c r="BJ6" s="9"/>
    </row>
    <row r="7" spans="4:61" ht="13.5" customHeight="1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V7" s="55"/>
      <c r="W7" s="56"/>
      <c r="X7" s="56"/>
      <c r="Y7" s="56"/>
      <c r="Z7" s="56"/>
      <c r="AA7" s="56"/>
      <c r="AB7" s="56"/>
      <c r="AC7" s="56"/>
      <c r="AD7" s="56"/>
      <c r="AE7" s="56"/>
      <c r="AF7" s="26"/>
      <c r="AG7" s="26"/>
      <c r="AH7" s="26"/>
      <c r="AI7" s="26"/>
      <c r="AJ7" s="26"/>
      <c r="AK7" s="26"/>
      <c r="AL7" s="26"/>
      <c r="AM7" s="26"/>
      <c r="AN7" s="26"/>
      <c r="AO7" s="26"/>
      <c r="AZ7" s="25"/>
      <c r="BA7" s="25"/>
      <c r="BB7" s="25"/>
      <c r="BC7" s="25"/>
      <c r="BD7" s="25"/>
      <c r="BE7" s="25"/>
      <c r="BF7" s="25"/>
      <c r="BG7" s="25"/>
      <c r="BH7" s="25"/>
      <c r="BI7" s="25"/>
    </row>
    <row r="8" spans="4:61" ht="13.5" customHeight="1">
      <c r="D8" s="306" t="s">
        <v>15</v>
      </c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53"/>
      <c r="V8" s="386">
        <v>83330033</v>
      </c>
      <c r="W8" s="387"/>
      <c r="X8" s="387"/>
      <c r="Y8" s="387"/>
      <c r="Z8" s="387"/>
      <c r="AA8" s="387"/>
      <c r="AB8" s="387"/>
      <c r="AC8" s="387"/>
      <c r="AD8" s="387"/>
      <c r="AE8" s="387"/>
      <c r="AF8" s="389">
        <v>85120348</v>
      </c>
      <c r="AG8" s="389"/>
      <c r="AH8" s="389"/>
      <c r="AI8" s="389"/>
      <c r="AJ8" s="389"/>
      <c r="AK8" s="389"/>
      <c r="AL8" s="389"/>
      <c r="AM8" s="389"/>
      <c r="AN8" s="389"/>
      <c r="AO8" s="389"/>
      <c r="AP8" s="387">
        <v>79453804</v>
      </c>
      <c r="AQ8" s="387"/>
      <c r="AR8" s="387"/>
      <c r="AS8" s="387"/>
      <c r="AT8" s="387"/>
      <c r="AU8" s="387"/>
      <c r="AV8" s="387"/>
      <c r="AW8" s="387"/>
      <c r="AX8" s="387"/>
      <c r="AY8" s="387"/>
      <c r="AZ8" s="389">
        <v>82097479</v>
      </c>
      <c r="BA8" s="389"/>
      <c r="BB8" s="389"/>
      <c r="BC8" s="389"/>
      <c r="BD8" s="389"/>
      <c r="BE8" s="389"/>
      <c r="BF8" s="389"/>
      <c r="BG8" s="389"/>
      <c r="BH8" s="389"/>
      <c r="BI8" s="389"/>
    </row>
    <row r="9" spans="4:61" ht="13.5" customHeight="1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5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4:61" ht="13.5" customHeight="1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5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</row>
    <row r="11" spans="4:61" ht="13.5" customHeight="1">
      <c r="D11" s="306" t="s">
        <v>195</v>
      </c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53"/>
      <c r="V11" s="386">
        <v>18655171</v>
      </c>
      <c r="W11" s="387"/>
      <c r="X11" s="387"/>
      <c r="Y11" s="387"/>
      <c r="Z11" s="387"/>
      <c r="AA11" s="387"/>
      <c r="AB11" s="387"/>
      <c r="AC11" s="387"/>
      <c r="AD11" s="387"/>
      <c r="AE11" s="387"/>
      <c r="AF11" s="389">
        <v>20602911</v>
      </c>
      <c r="AG11" s="389"/>
      <c r="AH11" s="389"/>
      <c r="AI11" s="389"/>
      <c r="AJ11" s="389"/>
      <c r="AK11" s="389"/>
      <c r="AL11" s="389"/>
      <c r="AM11" s="389"/>
      <c r="AN11" s="389"/>
      <c r="AO11" s="389"/>
      <c r="AP11" s="387">
        <v>18227493</v>
      </c>
      <c r="AQ11" s="387"/>
      <c r="AR11" s="387"/>
      <c r="AS11" s="387"/>
      <c r="AT11" s="387"/>
      <c r="AU11" s="387"/>
      <c r="AV11" s="387"/>
      <c r="AW11" s="387"/>
      <c r="AX11" s="387"/>
      <c r="AY11" s="387"/>
      <c r="AZ11" s="389">
        <v>20144911</v>
      </c>
      <c r="BA11" s="389"/>
      <c r="BB11" s="389"/>
      <c r="BC11" s="389"/>
      <c r="BD11" s="389"/>
      <c r="BE11" s="389"/>
      <c r="BF11" s="389"/>
      <c r="BG11" s="389"/>
      <c r="BH11" s="389"/>
      <c r="BI11" s="389"/>
    </row>
    <row r="12" spans="4:61" ht="13.5" customHeight="1">
      <c r="D12" s="306" t="s">
        <v>196</v>
      </c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53"/>
      <c r="V12" s="386">
        <v>5125140</v>
      </c>
      <c r="W12" s="387"/>
      <c r="X12" s="387"/>
      <c r="Y12" s="387"/>
      <c r="Z12" s="387"/>
      <c r="AA12" s="387"/>
      <c r="AB12" s="387"/>
      <c r="AC12" s="387"/>
      <c r="AD12" s="387"/>
      <c r="AE12" s="387"/>
      <c r="AF12" s="389">
        <v>5913090</v>
      </c>
      <c r="AG12" s="389"/>
      <c r="AH12" s="389"/>
      <c r="AI12" s="389"/>
      <c r="AJ12" s="389"/>
      <c r="AK12" s="389"/>
      <c r="AL12" s="389"/>
      <c r="AM12" s="389"/>
      <c r="AN12" s="389"/>
      <c r="AO12" s="389"/>
      <c r="AP12" s="387">
        <v>5049905</v>
      </c>
      <c r="AQ12" s="387"/>
      <c r="AR12" s="387"/>
      <c r="AS12" s="387"/>
      <c r="AT12" s="387"/>
      <c r="AU12" s="387"/>
      <c r="AV12" s="387"/>
      <c r="AW12" s="387"/>
      <c r="AX12" s="387"/>
      <c r="AY12" s="387"/>
      <c r="AZ12" s="389">
        <v>5852956</v>
      </c>
      <c r="BA12" s="389"/>
      <c r="BB12" s="389"/>
      <c r="BC12" s="389"/>
      <c r="BD12" s="389"/>
      <c r="BE12" s="389"/>
      <c r="BF12" s="389"/>
      <c r="BG12" s="389"/>
      <c r="BH12" s="389"/>
      <c r="BI12" s="389"/>
    </row>
    <row r="13" spans="4:61" ht="13.5" customHeight="1">
      <c r="D13" s="306" t="s">
        <v>197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53"/>
      <c r="V13" s="386">
        <v>2625673</v>
      </c>
      <c r="W13" s="387"/>
      <c r="X13" s="387"/>
      <c r="Y13" s="387"/>
      <c r="Z13" s="387"/>
      <c r="AA13" s="387"/>
      <c r="AB13" s="387"/>
      <c r="AC13" s="387"/>
      <c r="AD13" s="387"/>
      <c r="AE13" s="387"/>
      <c r="AF13" s="389">
        <v>2586104</v>
      </c>
      <c r="AG13" s="389"/>
      <c r="AH13" s="389"/>
      <c r="AI13" s="389"/>
      <c r="AJ13" s="389"/>
      <c r="AK13" s="389"/>
      <c r="AL13" s="389"/>
      <c r="AM13" s="389"/>
      <c r="AN13" s="389"/>
      <c r="AO13" s="389"/>
      <c r="AP13" s="387">
        <v>2583927</v>
      </c>
      <c r="AQ13" s="387"/>
      <c r="AR13" s="387"/>
      <c r="AS13" s="387"/>
      <c r="AT13" s="387"/>
      <c r="AU13" s="387"/>
      <c r="AV13" s="387"/>
      <c r="AW13" s="387"/>
      <c r="AX13" s="387"/>
      <c r="AY13" s="387"/>
      <c r="AZ13" s="389">
        <v>2552681</v>
      </c>
      <c r="BA13" s="389"/>
      <c r="BB13" s="389"/>
      <c r="BC13" s="389"/>
      <c r="BD13" s="389"/>
      <c r="BE13" s="389"/>
      <c r="BF13" s="389"/>
      <c r="BG13" s="389"/>
      <c r="BH13" s="389"/>
      <c r="BI13" s="389"/>
    </row>
    <row r="14" spans="4:61" ht="13.5" customHeight="1">
      <c r="D14" s="306" t="s">
        <v>196</v>
      </c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53"/>
      <c r="V14" s="386">
        <v>5904713</v>
      </c>
      <c r="W14" s="387"/>
      <c r="X14" s="387"/>
      <c r="Y14" s="387"/>
      <c r="Z14" s="387"/>
      <c r="AA14" s="387"/>
      <c r="AB14" s="387"/>
      <c r="AC14" s="387"/>
      <c r="AD14" s="387"/>
      <c r="AE14" s="387"/>
      <c r="AF14" s="389">
        <v>6677783</v>
      </c>
      <c r="AG14" s="389"/>
      <c r="AH14" s="389"/>
      <c r="AI14" s="389"/>
      <c r="AJ14" s="389"/>
      <c r="AK14" s="389"/>
      <c r="AL14" s="389"/>
      <c r="AM14" s="389"/>
      <c r="AN14" s="389"/>
      <c r="AO14" s="389"/>
      <c r="AP14" s="387">
        <v>5861079</v>
      </c>
      <c r="AQ14" s="387"/>
      <c r="AR14" s="387"/>
      <c r="AS14" s="387"/>
      <c r="AT14" s="387"/>
      <c r="AU14" s="387"/>
      <c r="AV14" s="387"/>
      <c r="AW14" s="387"/>
      <c r="AX14" s="387"/>
      <c r="AY14" s="387"/>
      <c r="AZ14" s="389">
        <v>6655182</v>
      </c>
      <c r="BA14" s="389"/>
      <c r="BB14" s="389"/>
      <c r="BC14" s="389"/>
      <c r="BD14" s="389"/>
      <c r="BE14" s="389"/>
      <c r="BF14" s="389"/>
      <c r="BG14" s="389"/>
      <c r="BH14" s="389"/>
      <c r="BI14" s="389"/>
    </row>
    <row r="15" spans="4:61" ht="13.5" customHeight="1">
      <c r="D15" s="306" t="s">
        <v>198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53"/>
      <c r="V15" s="386">
        <v>2035154</v>
      </c>
      <c r="W15" s="387"/>
      <c r="X15" s="387"/>
      <c r="Y15" s="387"/>
      <c r="Z15" s="387"/>
      <c r="AA15" s="387"/>
      <c r="AB15" s="387"/>
      <c r="AC15" s="387"/>
      <c r="AD15" s="387"/>
      <c r="AE15" s="387"/>
      <c r="AF15" s="389">
        <v>2294836</v>
      </c>
      <c r="AG15" s="389"/>
      <c r="AH15" s="389"/>
      <c r="AI15" s="389"/>
      <c r="AJ15" s="389"/>
      <c r="AK15" s="389"/>
      <c r="AL15" s="389"/>
      <c r="AM15" s="389"/>
      <c r="AN15" s="389"/>
      <c r="AO15" s="389"/>
      <c r="AP15" s="387">
        <v>1953392</v>
      </c>
      <c r="AQ15" s="387"/>
      <c r="AR15" s="387"/>
      <c r="AS15" s="387"/>
      <c r="AT15" s="387"/>
      <c r="AU15" s="387"/>
      <c r="AV15" s="387"/>
      <c r="AW15" s="387"/>
      <c r="AX15" s="387"/>
      <c r="AY15" s="387"/>
      <c r="AZ15" s="389">
        <v>2208231</v>
      </c>
      <c r="BA15" s="389"/>
      <c r="BB15" s="389"/>
      <c r="BC15" s="389"/>
      <c r="BD15" s="389"/>
      <c r="BE15" s="389"/>
      <c r="BF15" s="389"/>
      <c r="BG15" s="389"/>
      <c r="BH15" s="389"/>
      <c r="BI15" s="389"/>
    </row>
    <row r="16" spans="4:61" ht="13.5" customHeight="1"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53"/>
      <c r="V16" s="386"/>
      <c r="W16" s="387"/>
      <c r="X16" s="387"/>
      <c r="Y16" s="387"/>
      <c r="Z16" s="387"/>
      <c r="AA16" s="387"/>
      <c r="AB16" s="387"/>
      <c r="AC16" s="387"/>
      <c r="AD16" s="387"/>
      <c r="AE16" s="387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95"/>
      <c r="BA16" s="95"/>
      <c r="BB16" s="95"/>
      <c r="BC16" s="95"/>
      <c r="BD16" s="95"/>
      <c r="BE16" s="95"/>
      <c r="BF16" s="95"/>
      <c r="BG16" s="95"/>
      <c r="BH16" s="95"/>
      <c r="BI16" s="95"/>
    </row>
    <row r="17" spans="4:61" ht="13.5" customHeight="1">
      <c r="D17" s="306" t="s">
        <v>199</v>
      </c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53"/>
      <c r="V17" s="386">
        <v>0</v>
      </c>
      <c r="W17" s="387"/>
      <c r="X17" s="387"/>
      <c r="Y17" s="387"/>
      <c r="Z17" s="387"/>
      <c r="AA17" s="387"/>
      <c r="AB17" s="387"/>
      <c r="AC17" s="387"/>
      <c r="AD17" s="387"/>
      <c r="AE17" s="387"/>
      <c r="AF17" s="389">
        <v>0</v>
      </c>
      <c r="AG17" s="389"/>
      <c r="AH17" s="389"/>
      <c r="AI17" s="389"/>
      <c r="AJ17" s="389"/>
      <c r="AK17" s="389"/>
      <c r="AL17" s="389"/>
      <c r="AM17" s="389"/>
      <c r="AN17" s="389"/>
      <c r="AO17" s="389"/>
      <c r="AP17" s="387">
        <v>0</v>
      </c>
      <c r="AQ17" s="387"/>
      <c r="AR17" s="387"/>
      <c r="AS17" s="387"/>
      <c r="AT17" s="387"/>
      <c r="AU17" s="387"/>
      <c r="AV17" s="387"/>
      <c r="AW17" s="387"/>
      <c r="AX17" s="387"/>
      <c r="AY17" s="387"/>
      <c r="AZ17" s="389">
        <v>0</v>
      </c>
      <c r="BA17" s="389"/>
      <c r="BB17" s="389"/>
      <c r="BC17" s="389"/>
      <c r="BD17" s="389"/>
      <c r="BE17" s="389"/>
      <c r="BF17" s="389"/>
      <c r="BG17" s="389"/>
      <c r="BH17" s="389"/>
      <c r="BI17" s="389"/>
    </row>
    <row r="18" spans="4:61" ht="13.5" customHeight="1">
      <c r="D18" s="306" t="s">
        <v>200</v>
      </c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53"/>
      <c r="V18" s="386">
        <v>395701</v>
      </c>
      <c r="W18" s="387"/>
      <c r="X18" s="387"/>
      <c r="Y18" s="387"/>
      <c r="Z18" s="387"/>
      <c r="AA18" s="387"/>
      <c r="AB18" s="387"/>
      <c r="AC18" s="387"/>
      <c r="AD18" s="387"/>
      <c r="AE18" s="387"/>
      <c r="AF18" s="389">
        <v>335134</v>
      </c>
      <c r="AG18" s="389"/>
      <c r="AH18" s="389"/>
      <c r="AI18" s="389"/>
      <c r="AJ18" s="389"/>
      <c r="AK18" s="389"/>
      <c r="AL18" s="389"/>
      <c r="AM18" s="389"/>
      <c r="AN18" s="389"/>
      <c r="AO18" s="389"/>
      <c r="AP18" s="387">
        <v>312581</v>
      </c>
      <c r="AQ18" s="387"/>
      <c r="AR18" s="387"/>
      <c r="AS18" s="387"/>
      <c r="AT18" s="387"/>
      <c r="AU18" s="387"/>
      <c r="AV18" s="387"/>
      <c r="AW18" s="387"/>
      <c r="AX18" s="387"/>
      <c r="AY18" s="387"/>
      <c r="AZ18" s="389">
        <v>264072</v>
      </c>
      <c r="BA18" s="389"/>
      <c r="BB18" s="389"/>
      <c r="BC18" s="389"/>
      <c r="BD18" s="389"/>
      <c r="BE18" s="389"/>
      <c r="BF18" s="389"/>
      <c r="BG18" s="389"/>
      <c r="BH18" s="389"/>
      <c r="BI18" s="389"/>
    </row>
    <row r="19" spans="4:61" ht="13.5" customHeight="1">
      <c r="D19" s="306" t="s">
        <v>201</v>
      </c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53"/>
      <c r="V19" s="386">
        <v>34963249</v>
      </c>
      <c r="W19" s="387"/>
      <c r="X19" s="387"/>
      <c r="Y19" s="387"/>
      <c r="Z19" s="387"/>
      <c r="AA19" s="387"/>
      <c r="AB19" s="387"/>
      <c r="AC19" s="387"/>
      <c r="AD19" s="387"/>
      <c r="AE19" s="387"/>
      <c r="AF19" s="389">
        <v>34022658</v>
      </c>
      <c r="AG19" s="389"/>
      <c r="AH19" s="389"/>
      <c r="AI19" s="389"/>
      <c r="AJ19" s="389"/>
      <c r="AK19" s="389"/>
      <c r="AL19" s="389"/>
      <c r="AM19" s="389"/>
      <c r="AN19" s="389"/>
      <c r="AO19" s="389"/>
      <c r="AP19" s="387">
        <v>34593911</v>
      </c>
      <c r="AQ19" s="387"/>
      <c r="AR19" s="387"/>
      <c r="AS19" s="387"/>
      <c r="AT19" s="387"/>
      <c r="AU19" s="387"/>
      <c r="AV19" s="387"/>
      <c r="AW19" s="387"/>
      <c r="AX19" s="387"/>
      <c r="AY19" s="387"/>
      <c r="AZ19" s="389">
        <v>33727397</v>
      </c>
      <c r="BA19" s="389"/>
      <c r="BB19" s="389"/>
      <c r="BC19" s="389"/>
      <c r="BD19" s="389"/>
      <c r="BE19" s="389"/>
      <c r="BF19" s="389"/>
      <c r="BG19" s="389"/>
      <c r="BH19" s="389"/>
      <c r="BI19" s="389"/>
    </row>
    <row r="20" spans="4:61" ht="13.5" customHeight="1">
      <c r="D20" s="306" t="s">
        <v>202</v>
      </c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53"/>
      <c r="V20" s="386">
        <v>1501336</v>
      </c>
      <c r="W20" s="387"/>
      <c r="X20" s="387"/>
      <c r="Y20" s="387"/>
      <c r="Z20" s="387"/>
      <c r="AA20" s="387"/>
      <c r="AB20" s="387"/>
      <c r="AC20" s="387"/>
      <c r="AD20" s="387"/>
      <c r="AE20" s="387"/>
      <c r="AF20" s="389">
        <v>1507541</v>
      </c>
      <c r="AG20" s="389"/>
      <c r="AH20" s="389"/>
      <c r="AI20" s="389"/>
      <c r="AJ20" s="389"/>
      <c r="AK20" s="389"/>
      <c r="AL20" s="389"/>
      <c r="AM20" s="389"/>
      <c r="AN20" s="389"/>
      <c r="AO20" s="389"/>
      <c r="AP20" s="387">
        <v>1488873</v>
      </c>
      <c r="AQ20" s="387"/>
      <c r="AR20" s="387"/>
      <c r="AS20" s="387"/>
      <c r="AT20" s="387"/>
      <c r="AU20" s="387"/>
      <c r="AV20" s="387"/>
      <c r="AW20" s="387"/>
      <c r="AX20" s="387"/>
      <c r="AY20" s="387"/>
      <c r="AZ20" s="389">
        <v>1496517</v>
      </c>
      <c r="BA20" s="389"/>
      <c r="BB20" s="389"/>
      <c r="BC20" s="389"/>
      <c r="BD20" s="389"/>
      <c r="BE20" s="389"/>
      <c r="BF20" s="389"/>
      <c r="BG20" s="389"/>
      <c r="BH20" s="389"/>
      <c r="BI20" s="389"/>
    </row>
    <row r="21" spans="4:61" ht="13.5" customHeight="1">
      <c r="D21" s="306" t="s">
        <v>203</v>
      </c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53"/>
      <c r="V21" s="386">
        <v>14185</v>
      </c>
      <c r="W21" s="387"/>
      <c r="X21" s="387"/>
      <c r="Y21" s="387"/>
      <c r="Z21" s="387"/>
      <c r="AA21" s="387"/>
      <c r="AB21" s="387"/>
      <c r="AC21" s="387"/>
      <c r="AD21" s="387"/>
      <c r="AE21" s="387"/>
      <c r="AF21" s="389">
        <v>22</v>
      </c>
      <c r="AG21" s="389"/>
      <c r="AH21" s="389"/>
      <c r="AI21" s="389"/>
      <c r="AJ21" s="389"/>
      <c r="AK21" s="389"/>
      <c r="AL21" s="389"/>
      <c r="AM21" s="389"/>
      <c r="AN21" s="389"/>
      <c r="AO21" s="389"/>
      <c r="AP21" s="387">
        <v>14185</v>
      </c>
      <c r="AQ21" s="387"/>
      <c r="AR21" s="387"/>
      <c r="AS21" s="387"/>
      <c r="AT21" s="387"/>
      <c r="AU21" s="387"/>
      <c r="AV21" s="387"/>
      <c r="AW21" s="387"/>
      <c r="AX21" s="387"/>
      <c r="AY21" s="387"/>
      <c r="AZ21" s="389">
        <v>22</v>
      </c>
      <c r="BA21" s="389"/>
      <c r="BB21" s="389"/>
      <c r="BC21" s="389"/>
      <c r="BD21" s="389"/>
      <c r="BE21" s="389"/>
      <c r="BF21" s="389"/>
      <c r="BG21" s="389"/>
      <c r="BH21" s="389"/>
      <c r="BI21" s="389"/>
    </row>
    <row r="22" spans="4:61" ht="13.5" customHeight="1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53"/>
      <c r="V22" s="386"/>
      <c r="W22" s="387"/>
      <c r="X22" s="387"/>
      <c r="Y22" s="387"/>
      <c r="Z22" s="387"/>
      <c r="AA22" s="387"/>
      <c r="AB22" s="387"/>
      <c r="AC22" s="387"/>
      <c r="AD22" s="387"/>
      <c r="AE22" s="387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387"/>
      <c r="AQ22" s="387"/>
      <c r="AR22" s="387"/>
      <c r="AS22" s="387"/>
      <c r="AT22" s="387"/>
      <c r="AU22" s="387"/>
      <c r="AV22" s="387"/>
      <c r="AW22" s="387"/>
      <c r="AX22" s="387"/>
      <c r="AY22" s="387"/>
      <c r="AZ22" s="95"/>
      <c r="BA22" s="95"/>
      <c r="BB22" s="95"/>
      <c r="BC22" s="95"/>
      <c r="BD22" s="95"/>
      <c r="BE22" s="95"/>
      <c r="BF22" s="95"/>
      <c r="BG22" s="95"/>
      <c r="BH22" s="95"/>
      <c r="BI22" s="95"/>
    </row>
    <row r="23" spans="4:61" ht="13.5" customHeight="1">
      <c r="D23" s="306" t="s">
        <v>204</v>
      </c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53"/>
      <c r="V23" s="386">
        <v>52</v>
      </c>
      <c r="W23" s="387"/>
      <c r="X23" s="387"/>
      <c r="Y23" s="387"/>
      <c r="Z23" s="387"/>
      <c r="AA23" s="387"/>
      <c r="AB23" s="387"/>
      <c r="AC23" s="387"/>
      <c r="AD23" s="387"/>
      <c r="AE23" s="387"/>
      <c r="AF23" s="389">
        <v>162</v>
      </c>
      <c r="AG23" s="389"/>
      <c r="AH23" s="389"/>
      <c r="AI23" s="389"/>
      <c r="AJ23" s="389"/>
      <c r="AK23" s="389"/>
      <c r="AL23" s="389"/>
      <c r="AM23" s="389"/>
      <c r="AN23" s="389"/>
      <c r="AO23" s="389"/>
      <c r="AP23" s="387">
        <v>0</v>
      </c>
      <c r="AQ23" s="387"/>
      <c r="AR23" s="387"/>
      <c r="AS23" s="387"/>
      <c r="AT23" s="387"/>
      <c r="AU23" s="387"/>
      <c r="AV23" s="387"/>
      <c r="AW23" s="387"/>
      <c r="AX23" s="387"/>
      <c r="AY23" s="387"/>
      <c r="AZ23" s="389">
        <v>0</v>
      </c>
      <c r="BA23" s="389"/>
      <c r="BB23" s="389"/>
      <c r="BC23" s="389"/>
      <c r="BD23" s="389"/>
      <c r="BE23" s="389"/>
      <c r="BF23" s="389"/>
      <c r="BG23" s="389"/>
      <c r="BH23" s="389"/>
      <c r="BI23" s="389"/>
    </row>
    <row r="24" spans="4:61" ht="13.5" customHeight="1">
      <c r="D24" s="306" t="s">
        <v>205</v>
      </c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53"/>
      <c r="V24" s="386">
        <v>0</v>
      </c>
      <c r="W24" s="387"/>
      <c r="X24" s="387"/>
      <c r="Y24" s="387"/>
      <c r="Z24" s="387"/>
      <c r="AA24" s="387"/>
      <c r="AB24" s="387"/>
      <c r="AC24" s="387"/>
      <c r="AD24" s="387"/>
      <c r="AE24" s="387"/>
      <c r="AF24" s="389">
        <v>0</v>
      </c>
      <c r="AG24" s="389"/>
      <c r="AH24" s="389"/>
      <c r="AI24" s="389"/>
      <c r="AJ24" s="389"/>
      <c r="AK24" s="389"/>
      <c r="AL24" s="389"/>
      <c r="AM24" s="389"/>
      <c r="AN24" s="389"/>
      <c r="AO24" s="389"/>
      <c r="AP24" s="387">
        <v>0</v>
      </c>
      <c r="AQ24" s="387"/>
      <c r="AR24" s="387"/>
      <c r="AS24" s="387"/>
      <c r="AT24" s="387"/>
      <c r="AU24" s="387"/>
      <c r="AV24" s="387"/>
      <c r="AW24" s="387"/>
      <c r="AX24" s="387"/>
      <c r="AY24" s="387"/>
      <c r="AZ24" s="389">
        <v>0</v>
      </c>
      <c r="BA24" s="389"/>
      <c r="BB24" s="389"/>
      <c r="BC24" s="389"/>
      <c r="BD24" s="389"/>
      <c r="BE24" s="389"/>
      <c r="BF24" s="389"/>
      <c r="BG24" s="389"/>
      <c r="BH24" s="389"/>
      <c r="BI24" s="389"/>
    </row>
    <row r="25" spans="4:61" ht="13.5" customHeight="1">
      <c r="D25" s="306" t="s">
        <v>206</v>
      </c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53"/>
      <c r="V25" s="386">
        <v>630</v>
      </c>
      <c r="W25" s="387"/>
      <c r="X25" s="387"/>
      <c r="Y25" s="387"/>
      <c r="Z25" s="387"/>
      <c r="AA25" s="387"/>
      <c r="AB25" s="387"/>
      <c r="AC25" s="387"/>
      <c r="AD25" s="387"/>
      <c r="AE25" s="387"/>
      <c r="AF25" s="389">
        <v>630</v>
      </c>
      <c r="AG25" s="389"/>
      <c r="AH25" s="389"/>
      <c r="AI25" s="389"/>
      <c r="AJ25" s="389"/>
      <c r="AK25" s="389"/>
      <c r="AL25" s="389"/>
      <c r="AM25" s="389"/>
      <c r="AN25" s="389"/>
      <c r="AO25" s="389"/>
      <c r="AP25" s="387">
        <v>630</v>
      </c>
      <c r="AQ25" s="387"/>
      <c r="AR25" s="387"/>
      <c r="AS25" s="387"/>
      <c r="AT25" s="387"/>
      <c r="AU25" s="387"/>
      <c r="AV25" s="387"/>
      <c r="AW25" s="387"/>
      <c r="AX25" s="387"/>
      <c r="AY25" s="387"/>
      <c r="AZ25" s="389">
        <v>0</v>
      </c>
      <c r="BA25" s="389"/>
      <c r="BB25" s="389"/>
      <c r="BC25" s="389"/>
      <c r="BD25" s="389"/>
      <c r="BE25" s="389"/>
      <c r="BF25" s="389"/>
      <c r="BG25" s="389"/>
      <c r="BH25" s="389"/>
      <c r="BI25" s="389"/>
    </row>
    <row r="26" spans="4:61" ht="13.5" customHeight="1">
      <c r="D26" s="306" t="s">
        <v>207</v>
      </c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53"/>
      <c r="V26" s="386">
        <v>8369154</v>
      </c>
      <c r="W26" s="387"/>
      <c r="X26" s="387"/>
      <c r="Y26" s="387"/>
      <c r="Z26" s="387"/>
      <c r="AA26" s="387"/>
      <c r="AB26" s="387"/>
      <c r="AC26" s="387"/>
      <c r="AD26" s="387"/>
      <c r="AE26" s="387"/>
      <c r="AF26" s="389">
        <v>8103324</v>
      </c>
      <c r="AG26" s="389"/>
      <c r="AH26" s="389"/>
      <c r="AI26" s="389"/>
      <c r="AJ26" s="389"/>
      <c r="AK26" s="389"/>
      <c r="AL26" s="389"/>
      <c r="AM26" s="389"/>
      <c r="AN26" s="389"/>
      <c r="AO26" s="389"/>
      <c r="AP26" s="387">
        <v>8280721</v>
      </c>
      <c r="AQ26" s="387"/>
      <c r="AR26" s="387"/>
      <c r="AS26" s="387"/>
      <c r="AT26" s="387"/>
      <c r="AU26" s="387"/>
      <c r="AV26" s="387"/>
      <c r="AW26" s="387"/>
      <c r="AX26" s="387"/>
      <c r="AY26" s="387"/>
      <c r="AZ26" s="389">
        <v>8032985</v>
      </c>
      <c r="BA26" s="389"/>
      <c r="BB26" s="389"/>
      <c r="BC26" s="389"/>
      <c r="BD26" s="389"/>
      <c r="BE26" s="389"/>
      <c r="BF26" s="389"/>
      <c r="BG26" s="389"/>
      <c r="BH26" s="389"/>
      <c r="BI26" s="389"/>
    </row>
    <row r="27" spans="4:61" ht="13.5" customHeight="1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53"/>
      <c r="V27" s="386"/>
      <c r="W27" s="387"/>
      <c r="X27" s="387"/>
      <c r="Y27" s="387"/>
      <c r="Z27" s="387"/>
      <c r="AA27" s="387"/>
      <c r="AB27" s="387"/>
      <c r="AC27" s="387"/>
      <c r="AD27" s="387"/>
      <c r="AE27" s="387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4:61" ht="13.5" customHeight="1">
      <c r="D28" s="306" t="s">
        <v>184</v>
      </c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53"/>
      <c r="V28" s="386">
        <v>3739877</v>
      </c>
      <c r="W28" s="387"/>
      <c r="X28" s="387"/>
      <c r="Y28" s="387"/>
      <c r="Z28" s="387"/>
      <c r="AA28" s="387"/>
      <c r="AB28" s="387"/>
      <c r="AC28" s="387"/>
      <c r="AD28" s="387"/>
      <c r="AE28" s="387"/>
      <c r="AF28" s="389">
        <v>3076153</v>
      </c>
      <c r="AG28" s="389"/>
      <c r="AH28" s="389"/>
      <c r="AI28" s="389"/>
      <c r="AJ28" s="389"/>
      <c r="AK28" s="389"/>
      <c r="AL28" s="389"/>
      <c r="AM28" s="389"/>
      <c r="AN28" s="389"/>
      <c r="AO28" s="389"/>
      <c r="AP28" s="387">
        <v>1087106</v>
      </c>
      <c r="AQ28" s="387"/>
      <c r="AR28" s="387"/>
      <c r="AS28" s="387"/>
      <c r="AT28" s="387"/>
      <c r="AU28" s="387"/>
      <c r="AV28" s="387"/>
      <c r="AW28" s="387"/>
      <c r="AX28" s="387"/>
      <c r="AY28" s="387"/>
      <c r="AZ28" s="389">
        <v>1162525</v>
      </c>
      <c r="BA28" s="389"/>
      <c r="BB28" s="389"/>
      <c r="BC28" s="389"/>
      <c r="BD28" s="389"/>
      <c r="BE28" s="389"/>
      <c r="BF28" s="389"/>
      <c r="BG28" s="389"/>
      <c r="BH28" s="389"/>
      <c r="BI28" s="389"/>
    </row>
    <row r="29" spans="3:62" ht="13.5" customHeight="1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65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9"/>
    </row>
    <row r="30" spans="4:7" ht="12" customHeight="1">
      <c r="D30" s="266" t="s">
        <v>7</v>
      </c>
      <c r="E30" s="266"/>
      <c r="F30" s="2" t="s">
        <v>222</v>
      </c>
      <c r="G30" s="3" t="s">
        <v>208</v>
      </c>
    </row>
    <row r="31" spans="3:7" ht="12" customHeight="1">
      <c r="C31" s="306" t="s">
        <v>4</v>
      </c>
      <c r="D31" s="306"/>
      <c r="E31" s="306"/>
      <c r="F31" s="2" t="s">
        <v>221</v>
      </c>
      <c r="G31" s="3" t="s">
        <v>209</v>
      </c>
    </row>
    <row r="32" ht="12" customHeight="1"/>
    <row r="33" ht="12" customHeight="1"/>
    <row r="34" ht="12" customHeight="1"/>
    <row r="35" spans="3:62" s="1" customFormat="1" ht="18" customHeight="1">
      <c r="C35" s="260" t="s">
        <v>276</v>
      </c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33"/>
    </row>
    <row r="36" spans="3:62" ht="12.7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31" t="s">
        <v>255</v>
      </c>
      <c r="BJ36" s="34"/>
    </row>
    <row r="37" spans="2:62" ht="19.5" customHeight="1">
      <c r="B37" s="34"/>
      <c r="C37" s="269" t="s">
        <v>192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49"/>
      <c r="V37" s="264" t="s">
        <v>210</v>
      </c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 t="s">
        <v>211</v>
      </c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49"/>
      <c r="BJ37" s="34"/>
    </row>
    <row r="38" spans="2:62" ht="19.5" customHeight="1">
      <c r="B38" s="34"/>
      <c r="C38" s="248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261"/>
      <c r="V38" s="303" t="s">
        <v>313</v>
      </c>
      <c r="W38" s="303"/>
      <c r="X38" s="303"/>
      <c r="Y38" s="303"/>
      <c r="Z38" s="303"/>
      <c r="AA38" s="303"/>
      <c r="AB38" s="303"/>
      <c r="AC38" s="303"/>
      <c r="AD38" s="303"/>
      <c r="AE38" s="303"/>
      <c r="AF38" s="388" t="s">
        <v>315</v>
      </c>
      <c r="AG38" s="388"/>
      <c r="AH38" s="388"/>
      <c r="AI38" s="388"/>
      <c r="AJ38" s="388"/>
      <c r="AK38" s="388"/>
      <c r="AL38" s="388"/>
      <c r="AM38" s="388"/>
      <c r="AN38" s="388"/>
      <c r="AO38" s="388"/>
      <c r="AP38" s="303" t="s">
        <v>313</v>
      </c>
      <c r="AQ38" s="303"/>
      <c r="AR38" s="303"/>
      <c r="AS38" s="303"/>
      <c r="AT38" s="303"/>
      <c r="AU38" s="303"/>
      <c r="AV38" s="303"/>
      <c r="AW38" s="303"/>
      <c r="AX38" s="303"/>
      <c r="AY38" s="303"/>
      <c r="AZ38" s="388" t="s">
        <v>315</v>
      </c>
      <c r="BA38" s="388"/>
      <c r="BB38" s="388"/>
      <c r="BC38" s="388"/>
      <c r="BD38" s="388"/>
      <c r="BE38" s="388"/>
      <c r="BF38" s="388"/>
      <c r="BG38" s="388"/>
      <c r="BH38" s="388"/>
      <c r="BI38" s="388"/>
      <c r="BJ38" s="34"/>
    </row>
    <row r="39" spans="2:62" ht="13.5" customHeight="1">
      <c r="B39" s="3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V39" s="55"/>
      <c r="W39" s="56"/>
      <c r="X39" s="56"/>
      <c r="Y39" s="56"/>
      <c r="Z39" s="56"/>
      <c r="AA39" s="56"/>
      <c r="AB39" s="56"/>
      <c r="AC39" s="56"/>
      <c r="AD39" s="56"/>
      <c r="AE39" s="5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34"/>
    </row>
    <row r="40" spans="2:62" s="9" customFormat="1" ht="13.5" customHeight="1">
      <c r="B40" s="34"/>
      <c r="D40" s="265" t="s">
        <v>15</v>
      </c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53"/>
      <c r="V40" s="342">
        <f>SUM(V43:AE47,V50:AE52)</f>
        <v>169594843</v>
      </c>
      <c r="W40" s="342"/>
      <c r="X40" s="342"/>
      <c r="Y40" s="342"/>
      <c r="Z40" s="342"/>
      <c r="AA40" s="342"/>
      <c r="AB40" s="342"/>
      <c r="AC40" s="342"/>
      <c r="AD40" s="342"/>
      <c r="AE40" s="342"/>
      <c r="AF40" s="385">
        <f>SUM(AF43:AO47,AF50:AO52)</f>
        <v>174261604</v>
      </c>
      <c r="AG40" s="385"/>
      <c r="AH40" s="385"/>
      <c r="AI40" s="385"/>
      <c r="AJ40" s="385"/>
      <c r="AK40" s="385"/>
      <c r="AL40" s="385"/>
      <c r="AM40" s="385"/>
      <c r="AN40" s="385"/>
      <c r="AO40" s="385"/>
      <c r="AP40" s="342">
        <f>SUM(AP43:AY47,AP50:AY52)</f>
        <v>154533484</v>
      </c>
      <c r="AQ40" s="342"/>
      <c r="AR40" s="342"/>
      <c r="AS40" s="342"/>
      <c r="AT40" s="342"/>
      <c r="AU40" s="342"/>
      <c r="AV40" s="342"/>
      <c r="AW40" s="342"/>
      <c r="AX40" s="342"/>
      <c r="AY40" s="342"/>
      <c r="AZ40" s="385">
        <f>SUM(AZ43:BI47,AZ50:BI52)</f>
        <v>167820331</v>
      </c>
      <c r="BA40" s="385"/>
      <c r="BB40" s="385"/>
      <c r="BC40" s="385"/>
      <c r="BD40" s="385"/>
      <c r="BE40" s="385"/>
      <c r="BF40" s="385"/>
      <c r="BG40" s="385"/>
      <c r="BH40" s="385"/>
      <c r="BI40" s="385"/>
      <c r="BJ40" s="34"/>
    </row>
    <row r="41" spans="2:62" s="9" customFormat="1" ht="13.5" customHeight="1">
      <c r="B41" s="3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53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34"/>
    </row>
    <row r="42" spans="2:62" s="9" customFormat="1" ht="13.5" customHeight="1">
      <c r="B42" s="3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53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34"/>
    </row>
    <row r="43" spans="2:62" s="9" customFormat="1" ht="13.5" customHeight="1">
      <c r="B43" s="34"/>
      <c r="D43" s="265" t="s">
        <v>212</v>
      </c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53"/>
      <c r="V43" s="387">
        <v>38422932</v>
      </c>
      <c r="W43" s="387"/>
      <c r="X43" s="387"/>
      <c r="Y43" s="387"/>
      <c r="Z43" s="387"/>
      <c r="AA43" s="387"/>
      <c r="AB43" s="387"/>
      <c r="AC43" s="387"/>
      <c r="AD43" s="387"/>
      <c r="AE43" s="387"/>
      <c r="AF43" s="389">
        <v>38705765</v>
      </c>
      <c r="AG43" s="389"/>
      <c r="AH43" s="389"/>
      <c r="AI43" s="389"/>
      <c r="AJ43" s="389"/>
      <c r="AK43" s="389"/>
      <c r="AL43" s="389"/>
      <c r="AM43" s="389"/>
      <c r="AN43" s="389"/>
      <c r="AO43" s="389"/>
      <c r="AP43" s="387">
        <v>36097738</v>
      </c>
      <c r="AQ43" s="387"/>
      <c r="AR43" s="387"/>
      <c r="AS43" s="387"/>
      <c r="AT43" s="387"/>
      <c r="AU43" s="387"/>
      <c r="AV43" s="387"/>
      <c r="AW43" s="387"/>
      <c r="AX43" s="387"/>
      <c r="AY43" s="387"/>
      <c r="AZ43" s="389">
        <v>37897662</v>
      </c>
      <c r="BA43" s="389"/>
      <c r="BB43" s="389"/>
      <c r="BC43" s="389"/>
      <c r="BD43" s="389"/>
      <c r="BE43" s="389"/>
      <c r="BF43" s="389"/>
      <c r="BG43" s="389"/>
      <c r="BH43" s="389"/>
      <c r="BI43" s="389"/>
      <c r="BJ43" s="34"/>
    </row>
    <row r="44" spans="2:62" s="9" customFormat="1" ht="13.5" customHeight="1">
      <c r="B44" s="34"/>
      <c r="D44" s="265" t="s">
        <v>213</v>
      </c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53"/>
      <c r="V44" s="387">
        <v>34355461</v>
      </c>
      <c r="W44" s="387"/>
      <c r="X44" s="387"/>
      <c r="Y44" s="387"/>
      <c r="Z44" s="387"/>
      <c r="AA44" s="387"/>
      <c r="AB44" s="387"/>
      <c r="AC44" s="387"/>
      <c r="AD44" s="387"/>
      <c r="AE44" s="387"/>
      <c r="AF44" s="389">
        <v>37284832</v>
      </c>
      <c r="AG44" s="389"/>
      <c r="AH44" s="389"/>
      <c r="AI44" s="389"/>
      <c r="AJ44" s="389"/>
      <c r="AK44" s="389"/>
      <c r="AL44" s="389"/>
      <c r="AM44" s="389"/>
      <c r="AN44" s="389"/>
      <c r="AO44" s="389"/>
      <c r="AP44" s="387">
        <v>31112427</v>
      </c>
      <c r="AQ44" s="387"/>
      <c r="AR44" s="387"/>
      <c r="AS44" s="387"/>
      <c r="AT44" s="387"/>
      <c r="AU44" s="387"/>
      <c r="AV44" s="387"/>
      <c r="AW44" s="387"/>
      <c r="AX44" s="387"/>
      <c r="AY44" s="387"/>
      <c r="AZ44" s="389">
        <v>35740656</v>
      </c>
      <c r="BA44" s="389"/>
      <c r="BB44" s="389"/>
      <c r="BC44" s="389"/>
      <c r="BD44" s="389"/>
      <c r="BE44" s="389"/>
      <c r="BF44" s="389"/>
      <c r="BG44" s="389"/>
      <c r="BH44" s="389"/>
      <c r="BI44" s="389"/>
      <c r="BJ44" s="34"/>
    </row>
    <row r="45" spans="2:62" s="9" customFormat="1" ht="13.5" customHeight="1">
      <c r="B45" s="34"/>
      <c r="D45" s="265" t="s">
        <v>214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53"/>
      <c r="V45" s="387">
        <v>32941589</v>
      </c>
      <c r="W45" s="387"/>
      <c r="X45" s="387"/>
      <c r="Y45" s="387"/>
      <c r="Z45" s="387"/>
      <c r="AA45" s="387"/>
      <c r="AB45" s="387"/>
      <c r="AC45" s="387"/>
      <c r="AD45" s="387"/>
      <c r="AE45" s="387"/>
      <c r="AF45" s="389">
        <v>33210436</v>
      </c>
      <c r="AG45" s="389"/>
      <c r="AH45" s="389"/>
      <c r="AI45" s="389"/>
      <c r="AJ45" s="389"/>
      <c r="AK45" s="389"/>
      <c r="AL45" s="389"/>
      <c r="AM45" s="389"/>
      <c r="AN45" s="389"/>
      <c r="AO45" s="389"/>
      <c r="AP45" s="387">
        <v>32457063</v>
      </c>
      <c r="AQ45" s="387"/>
      <c r="AR45" s="387"/>
      <c r="AS45" s="387"/>
      <c r="AT45" s="387"/>
      <c r="AU45" s="387"/>
      <c r="AV45" s="387"/>
      <c r="AW45" s="387"/>
      <c r="AX45" s="387"/>
      <c r="AY45" s="387"/>
      <c r="AZ45" s="389">
        <v>32959241</v>
      </c>
      <c r="BA45" s="389"/>
      <c r="BB45" s="389"/>
      <c r="BC45" s="389"/>
      <c r="BD45" s="389"/>
      <c r="BE45" s="389"/>
      <c r="BF45" s="389"/>
      <c r="BG45" s="389"/>
      <c r="BH45" s="389"/>
      <c r="BI45" s="389"/>
      <c r="BJ45" s="34"/>
    </row>
    <row r="46" spans="2:62" s="9" customFormat="1" ht="13.5" customHeight="1">
      <c r="B46" s="34"/>
      <c r="D46" s="265" t="s">
        <v>254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53"/>
      <c r="V46" s="387">
        <v>26972080</v>
      </c>
      <c r="W46" s="387"/>
      <c r="X46" s="387"/>
      <c r="Y46" s="387"/>
      <c r="Z46" s="387"/>
      <c r="AA46" s="387"/>
      <c r="AB46" s="387"/>
      <c r="AC46" s="387"/>
      <c r="AD46" s="387"/>
      <c r="AE46" s="387"/>
      <c r="AF46" s="389">
        <v>30525033</v>
      </c>
      <c r="AG46" s="389"/>
      <c r="AH46" s="389"/>
      <c r="AI46" s="389"/>
      <c r="AJ46" s="389"/>
      <c r="AK46" s="389"/>
      <c r="AL46" s="389"/>
      <c r="AM46" s="389"/>
      <c r="AN46" s="389"/>
      <c r="AO46" s="389"/>
      <c r="AP46" s="387">
        <v>21894411</v>
      </c>
      <c r="AQ46" s="387"/>
      <c r="AR46" s="387"/>
      <c r="AS46" s="387"/>
      <c r="AT46" s="387"/>
      <c r="AU46" s="387"/>
      <c r="AV46" s="387"/>
      <c r="AW46" s="387"/>
      <c r="AX46" s="387"/>
      <c r="AY46" s="387"/>
      <c r="AZ46" s="389">
        <v>28787601</v>
      </c>
      <c r="BA46" s="389"/>
      <c r="BB46" s="389"/>
      <c r="BC46" s="389"/>
      <c r="BD46" s="389"/>
      <c r="BE46" s="389"/>
      <c r="BF46" s="389"/>
      <c r="BG46" s="389"/>
      <c r="BH46" s="389"/>
      <c r="BI46" s="389"/>
      <c r="BJ46" s="34"/>
    </row>
    <row r="47" spans="2:62" s="9" customFormat="1" ht="13.5" customHeight="1">
      <c r="B47" s="34"/>
      <c r="D47" s="265" t="s">
        <v>215</v>
      </c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53"/>
      <c r="V47" s="387">
        <v>36423220</v>
      </c>
      <c r="W47" s="387"/>
      <c r="X47" s="387"/>
      <c r="Y47" s="387"/>
      <c r="Z47" s="387"/>
      <c r="AA47" s="387"/>
      <c r="AB47" s="387"/>
      <c r="AC47" s="387"/>
      <c r="AD47" s="387"/>
      <c r="AE47" s="387"/>
      <c r="AF47" s="389">
        <v>34066467</v>
      </c>
      <c r="AG47" s="389"/>
      <c r="AH47" s="389"/>
      <c r="AI47" s="389"/>
      <c r="AJ47" s="389"/>
      <c r="AK47" s="389"/>
      <c r="AL47" s="389"/>
      <c r="AM47" s="389"/>
      <c r="AN47" s="389"/>
      <c r="AO47" s="389"/>
      <c r="AP47" s="387">
        <v>32506248</v>
      </c>
      <c r="AQ47" s="387"/>
      <c r="AR47" s="387"/>
      <c r="AS47" s="387"/>
      <c r="AT47" s="387"/>
      <c r="AU47" s="387"/>
      <c r="AV47" s="387"/>
      <c r="AW47" s="387"/>
      <c r="AX47" s="387"/>
      <c r="AY47" s="387"/>
      <c r="AZ47" s="389">
        <v>31968105</v>
      </c>
      <c r="BA47" s="389"/>
      <c r="BB47" s="389"/>
      <c r="BC47" s="389"/>
      <c r="BD47" s="389"/>
      <c r="BE47" s="389"/>
      <c r="BF47" s="389"/>
      <c r="BG47" s="389"/>
      <c r="BH47" s="389"/>
      <c r="BI47" s="389"/>
      <c r="BJ47" s="34"/>
    </row>
    <row r="48" spans="2:62" s="9" customFormat="1" ht="13.5" customHeight="1">
      <c r="B48" s="34"/>
      <c r="D48" s="7"/>
      <c r="E48" s="7"/>
      <c r="F48" s="293" t="s">
        <v>353</v>
      </c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7"/>
      <c r="T48" s="7"/>
      <c r="U48" s="53"/>
      <c r="V48" s="391">
        <v>-233287</v>
      </c>
      <c r="W48" s="391"/>
      <c r="X48" s="391"/>
      <c r="Y48" s="391"/>
      <c r="Z48" s="391"/>
      <c r="AA48" s="391"/>
      <c r="AB48" s="391"/>
      <c r="AC48" s="391"/>
      <c r="AD48" s="391"/>
      <c r="AE48" s="391"/>
      <c r="AF48" s="392">
        <v>-72277</v>
      </c>
      <c r="AG48" s="392"/>
      <c r="AH48" s="392"/>
      <c r="AI48" s="392"/>
      <c r="AJ48" s="392"/>
      <c r="AK48" s="392"/>
      <c r="AL48" s="392"/>
      <c r="AM48" s="392"/>
      <c r="AN48" s="392"/>
      <c r="AO48" s="392"/>
      <c r="AP48" s="391">
        <v>-10848</v>
      </c>
      <c r="AQ48" s="391"/>
      <c r="AR48" s="391"/>
      <c r="AS48" s="391"/>
      <c r="AT48" s="391"/>
      <c r="AU48" s="391"/>
      <c r="AV48" s="391"/>
      <c r="AW48" s="391"/>
      <c r="AX48" s="391"/>
      <c r="AY48" s="391"/>
      <c r="AZ48" s="392">
        <v>-14120</v>
      </c>
      <c r="BA48" s="392"/>
      <c r="BB48" s="392"/>
      <c r="BC48" s="392"/>
      <c r="BD48" s="392"/>
      <c r="BE48" s="392"/>
      <c r="BF48" s="392"/>
      <c r="BG48" s="392"/>
      <c r="BH48" s="392"/>
      <c r="BI48" s="392"/>
      <c r="BJ48" s="34"/>
    </row>
    <row r="49" spans="2:62" s="9" customFormat="1" ht="13.5" customHeight="1">
      <c r="B49" s="3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53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34"/>
    </row>
    <row r="50" spans="2:62" s="9" customFormat="1" ht="13.5" customHeight="1">
      <c r="B50" s="34"/>
      <c r="D50" s="265" t="s">
        <v>216</v>
      </c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53"/>
      <c r="V50" s="387">
        <v>147578</v>
      </c>
      <c r="W50" s="387"/>
      <c r="X50" s="387"/>
      <c r="Y50" s="387"/>
      <c r="Z50" s="387"/>
      <c r="AA50" s="387"/>
      <c r="AB50" s="387"/>
      <c r="AC50" s="387"/>
      <c r="AD50" s="387"/>
      <c r="AE50" s="387"/>
      <c r="AF50" s="389">
        <v>149443</v>
      </c>
      <c r="AG50" s="389"/>
      <c r="AH50" s="389"/>
      <c r="AI50" s="389"/>
      <c r="AJ50" s="389"/>
      <c r="AK50" s="389"/>
      <c r="AL50" s="389"/>
      <c r="AM50" s="389"/>
      <c r="AN50" s="389"/>
      <c r="AO50" s="389"/>
      <c r="AP50" s="387">
        <v>147578</v>
      </c>
      <c r="AQ50" s="387"/>
      <c r="AR50" s="387"/>
      <c r="AS50" s="387"/>
      <c r="AT50" s="387"/>
      <c r="AU50" s="387"/>
      <c r="AV50" s="387"/>
      <c r="AW50" s="387"/>
      <c r="AX50" s="387"/>
      <c r="AY50" s="387"/>
      <c r="AZ50" s="389">
        <v>149443</v>
      </c>
      <c r="BA50" s="389"/>
      <c r="BB50" s="389"/>
      <c r="BC50" s="389"/>
      <c r="BD50" s="389"/>
      <c r="BE50" s="389"/>
      <c r="BF50" s="389"/>
      <c r="BG50" s="389"/>
      <c r="BH50" s="389"/>
      <c r="BI50" s="389"/>
      <c r="BJ50" s="34"/>
    </row>
    <row r="51" spans="2:62" s="9" customFormat="1" ht="13.5" customHeight="1">
      <c r="B51" s="34"/>
      <c r="D51" s="265" t="s">
        <v>217</v>
      </c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53"/>
      <c r="V51" s="387">
        <v>321010</v>
      </c>
      <c r="W51" s="387"/>
      <c r="X51" s="387"/>
      <c r="Y51" s="387"/>
      <c r="Z51" s="387"/>
      <c r="AA51" s="387"/>
      <c r="AB51" s="387"/>
      <c r="AC51" s="387"/>
      <c r="AD51" s="387"/>
      <c r="AE51" s="387"/>
      <c r="AF51" s="389">
        <v>291846</v>
      </c>
      <c r="AG51" s="389"/>
      <c r="AH51" s="389"/>
      <c r="AI51" s="389"/>
      <c r="AJ51" s="389"/>
      <c r="AK51" s="389"/>
      <c r="AL51" s="389"/>
      <c r="AM51" s="389"/>
      <c r="AN51" s="389"/>
      <c r="AO51" s="389"/>
      <c r="AP51" s="387">
        <v>315326</v>
      </c>
      <c r="AQ51" s="387"/>
      <c r="AR51" s="387"/>
      <c r="AS51" s="387"/>
      <c r="AT51" s="387"/>
      <c r="AU51" s="387"/>
      <c r="AV51" s="387"/>
      <c r="AW51" s="387"/>
      <c r="AX51" s="387"/>
      <c r="AY51" s="387"/>
      <c r="AZ51" s="389">
        <v>289842</v>
      </c>
      <c r="BA51" s="389"/>
      <c r="BB51" s="389"/>
      <c r="BC51" s="389"/>
      <c r="BD51" s="389"/>
      <c r="BE51" s="389"/>
      <c r="BF51" s="389"/>
      <c r="BG51" s="389"/>
      <c r="BH51" s="389"/>
      <c r="BI51" s="389"/>
      <c r="BJ51" s="34"/>
    </row>
    <row r="52" spans="2:62" s="9" customFormat="1" ht="13.5" customHeight="1">
      <c r="B52" s="34"/>
      <c r="D52" s="265" t="s">
        <v>218</v>
      </c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53"/>
      <c r="V52" s="387">
        <v>10973</v>
      </c>
      <c r="W52" s="387"/>
      <c r="X52" s="387"/>
      <c r="Y52" s="387"/>
      <c r="Z52" s="387"/>
      <c r="AA52" s="387"/>
      <c r="AB52" s="387"/>
      <c r="AC52" s="387"/>
      <c r="AD52" s="387"/>
      <c r="AE52" s="387"/>
      <c r="AF52" s="389">
        <v>27782</v>
      </c>
      <c r="AG52" s="389"/>
      <c r="AH52" s="389"/>
      <c r="AI52" s="389"/>
      <c r="AJ52" s="389"/>
      <c r="AK52" s="389"/>
      <c r="AL52" s="389"/>
      <c r="AM52" s="389"/>
      <c r="AN52" s="389"/>
      <c r="AO52" s="389"/>
      <c r="AP52" s="387">
        <v>2693</v>
      </c>
      <c r="AQ52" s="387"/>
      <c r="AR52" s="387"/>
      <c r="AS52" s="387"/>
      <c r="AT52" s="387"/>
      <c r="AU52" s="387"/>
      <c r="AV52" s="387"/>
      <c r="AW52" s="387"/>
      <c r="AX52" s="387"/>
      <c r="AY52" s="387"/>
      <c r="AZ52" s="389">
        <v>27781</v>
      </c>
      <c r="BA52" s="389"/>
      <c r="BB52" s="389"/>
      <c r="BC52" s="389"/>
      <c r="BD52" s="389"/>
      <c r="BE52" s="389"/>
      <c r="BF52" s="389"/>
      <c r="BG52" s="389"/>
      <c r="BH52" s="389"/>
      <c r="BI52" s="389"/>
      <c r="BJ52" s="34"/>
    </row>
    <row r="53" spans="2:62" ht="13.5" customHeight="1">
      <c r="B53" s="3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5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34"/>
    </row>
    <row r="54" spans="2:62" ht="12" customHeight="1">
      <c r="B54" s="34"/>
      <c r="D54" s="266" t="s">
        <v>7</v>
      </c>
      <c r="E54" s="266"/>
      <c r="F54" s="2" t="s">
        <v>222</v>
      </c>
      <c r="G54" s="13" t="s">
        <v>279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34"/>
    </row>
    <row r="55" spans="2:7" ht="12" customHeight="1">
      <c r="B55" s="34"/>
      <c r="C55" s="306" t="s">
        <v>4</v>
      </c>
      <c r="D55" s="306"/>
      <c r="E55" s="306"/>
      <c r="F55" s="2" t="s">
        <v>221</v>
      </c>
      <c r="G55" s="3" t="s">
        <v>219</v>
      </c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mergeCells count="156">
    <mergeCell ref="V22:AE22"/>
    <mergeCell ref="V27:AE27"/>
    <mergeCell ref="AP16:AY16"/>
    <mergeCell ref="AP22:AY22"/>
    <mergeCell ref="AP27:AY27"/>
    <mergeCell ref="C5:U6"/>
    <mergeCell ref="AP38:AY38"/>
    <mergeCell ref="AZ38:BI38"/>
    <mergeCell ref="AP37:BI37"/>
    <mergeCell ref="V38:AE38"/>
    <mergeCell ref="AF38:AO38"/>
    <mergeCell ref="V37:AO37"/>
    <mergeCell ref="C37:U38"/>
    <mergeCell ref="C31:E31"/>
    <mergeCell ref="AZ25:BI25"/>
    <mergeCell ref="AZ50:BI50"/>
    <mergeCell ref="AZ51:BI51"/>
    <mergeCell ref="AZ52:BI52"/>
    <mergeCell ref="AZ47:BI47"/>
    <mergeCell ref="AZ48:BI48"/>
    <mergeCell ref="AZ43:BI43"/>
    <mergeCell ref="AZ44:BI44"/>
    <mergeCell ref="AZ45:BI45"/>
    <mergeCell ref="AZ46:BI46"/>
    <mergeCell ref="AZ40:BI40"/>
    <mergeCell ref="AZ20:BI20"/>
    <mergeCell ref="AZ21:BI21"/>
    <mergeCell ref="AZ23:BI23"/>
    <mergeCell ref="AZ24:BI24"/>
    <mergeCell ref="AZ17:BI17"/>
    <mergeCell ref="AZ18:BI18"/>
    <mergeCell ref="AZ19:BI19"/>
    <mergeCell ref="AZ26:BI26"/>
    <mergeCell ref="AZ12:BI12"/>
    <mergeCell ref="AZ13:BI13"/>
    <mergeCell ref="AZ14:BI14"/>
    <mergeCell ref="AZ15:BI15"/>
    <mergeCell ref="AP52:AY52"/>
    <mergeCell ref="D54:E54"/>
    <mergeCell ref="C55:E55"/>
    <mergeCell ref="D52:T52"/>
    <mergeCell ref="V52:AE52"/>
    <mergeCell ref="AF52:AO52"/>
    <mergeCell ref="AP50:AY50"/>
    <mergeCell ref="D51:T51"/>
    <mergeCell ref="V51:AE51"/>
    <mergeCell ref="AP51:AY51"/>
    <mergeCell ref="D50:T50"/>
    <mergeCell ref="V50:AE50"/>
    <mergeCell ref="AF50:AO50"/>
    <mergeCell ref="AF51:AO51"/>
    <mergeCell ref="D47:T47"/>
    <mergeCell ref="V47:AE47"/>
    <mergeCell ref="AP47:AY47"/>
    <mergeCell ref="V48:AE48"/>
    <mergeCell ref="AP48:AY48"/>
    <mergeCell ref="AF47:AO47"/>
    <mergeCell ref="AF48:AO48"/>
    <mergeCell ref="F48:R48"/>
    <mergeCell ref="AP46:AY46"/>
    <mergeCell ref="D46:T46"/>
    <mergeCell ref="V46:AE46"/>
    <mergeCell ref="AF46:AO46"/>
    <mergeCell ref="AP44:AY44"/>
    <mergeCell ref="D45:T45"/>
    <mergeCell ref="V45:AE45"/>
    <mergeCell ref="AP45:AY45"/>
    <mergeCell ref="D44:T44"/>
    <mergeCell ref="V44:AE44"/>
    <mergeCell ref="AF44:AO44"/>
    <mergeCell ref="AF45:AO45"/>
    <mergeCell ref="AP40:AY40"/>
    <mergeCell ref="D43:T43"/>
    <mergeCell ref="V43:AE43"/>
    <mergeCell ref="AP43:AY43"/>
    <mergeCell ref="D40:T40"/>
    <mergeCell ref="V40:AE40"/>
    <mergeCell ref="AF43:AO43"/>
    <mergeCell ref="AP28:AY28"/>
    <mergeCell ref="D30:E30"/>
    <mergeCell ref="C35:BI35"/>
    <mergeCell ref="D28:T28"/>
    <mergeCell ref="V28:AE28"/>
    <mergeCell ref="AF28:AO28"/>
    <mergeCell ref="AZ28:BI28"/>
    <mergeCell ref="D26:T26"/>
    <mergeCell ref="V26:AE26"/>
    <mergeCell ref="AP26:AY26"/>
    <mergeCell ref="D25:T25"/>
    <mergeCell ref="V25:AE25"/>
    <mergeCell ref="AF25:AO25"/>
    <mergeCell ref="AF26:AO26"/>
    <mergeCell ref="AP25:AY25"/>
    <mergeCell ref="D24:T24"/>
    <mergeCell ref="V24:AE24"/>
    <mergeCell ref="AP24:AY24"/>
    <mergeCell ref="D23:T23"/>
    <mergeCell ref="V23:AE23"/>
    <mergeCell ref="AF23:AO23"/>
    <mergeCell ref="AF24:AO24"/>
    <mergeCell ref="AP23:AY23"/>
    <mergeCell ref="D21:T21"/>
    <mergeCell ref="V21:AE21"/>
    <mergeCell ref="AP21:AY21"/>
    <mergeCell ref="D20:T20"/>
    <mergeCell ref="V20:AE20"/>
    <mergeCell ref="AF20:AO20"/>
    <mergeCell ref="AF21:AO21"/>
    <mergeCell ref="AP20:AY20"/>
    <mergeCell ref="D19:T19"/>
    <mergeCell ref="V19:AE19"/>
    <mergeCell ref="AP19:AY19"/>
    <mergeCell ref="D18:T18"/>
    <mergeCell ref="V18:AE18"/>
    <mergeCell ref="AF18:AO18"/>
    <mergeCell ref="AF19:AO19"/>
    <mergeCell ref="AP18:AY18"/>
    <mergeCell ref="AP15:AY15"/>
    <mergeCell ref="D17:T17"/>
    <mergeCell ref="V17:AE17"/>
    <mergeCell ref="AP17:AY17"/>
    <mergeCell ref="D15:T15"/>
    <mergeCell ref="V15:AE15"/>
    <mergeCell ref="AF15:AO15"/>
    <mergeCell ref="AF17:AO17"/>
    <mergeCell ref="V16:AE16"/>
    <mergeCell ref="AP13:AY13"/>
    <mergeCell ref="D14:T14"/>
    <mergeCell ref="V14:AE14"/>
    <mergeCell ref="AP14:AY14"/>
    <mergeCell ref="D13:T13"/>
    <mergeCell ref="V13:AE13"/>
    <mergeCell ref="AF13:AO13"/>
    <mergeCell ref="AF14:AO14"/>
    <mergeCell ref="D12:T12"/>
    <mergeCell ref="V12:AE12"/>
    <mergeCell ref="AP12:AY12"/>
    <mergeCell ref="D11:T11"/>
    <mergeCell ref="V11:AE11"/>
    <mergeCell ref="AF11:AO11"/>
    <mergeCell ref="AF12:AO12"/>
    <mergeCell ref="AZ8:BI8"/>
    <mergeCell ref="AP6:AY6"/>
    <mergeCell ref="AZ6:BI6"/>
    <mergeCell ref="AP11:AY11"/>
    <mergeCell ref="AZ11:BI11"/>
    <mergeCell ref="C3:BI3"/>
    <mergeCell ref="AF40:AO40"/>
    <mergeCell ref="D8:T8"/>
    <mergeCell ref="V8:AE8"/>
    <mergeCell ref="AP8:AY8"/>
    <mergeCell ref="AP5:BI5"/>
    <mergeCell ref="AF6:AO6"/>
    <mergeCell ref="V6:AE6"/>
    <mergeCell ref="V5:AO5"/>
    <mergeCell ref="AF8:AO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58"/>
  <sheetViews>
    <sheetView view="pageBreakPreview" zoomScale="60" workbookViewId="0" topLeftCell="A1">
      <selection activeCell="L61" sqref="L61"/>
    </sheetView>
  </sheetViews>
  <sheetFormatPr defaultColWidth="9.00390625" defaultRowHeight="12" customHeight="1"/>
  <cols>
    <col min="1" max="1" width="1.00390625" style="3" customWidth="1"/>
    <col min="2" max="63" width="1.625" style="3" customWidth="1"/>
    <col min="64" max="65" width="11.375" style="3" bestFit="1" customWidth="1"/>
    <col min="66" max="16384" width="9.00390625" style="3" customWidth="1"/>
  </cols>
  <sheetData>
    <row r="1" spans="23:63" ht="10.5" customHeight="1">
      <c r="W1" s="4"/>
      <c r="X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97" t="s">
        <v>295</v>
      </c>
    </row>
    <row r="2" ht="10.5" customHeight="1"/>
    <row r="3" spans="2:62" s="1" customFormat="1" ht="18" customHeight="1">
      <c r="B3" s="260" t="s">
        <v>268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</row>
    <row r="4" spans="2:62" ht="12.75" customHeight="1">
      <c r="B4" s="12"/>
      <c r="C4" s="10"/>
      <c r="D4" s="10"/>
      <c r="E4" s="10"/>
      <c r="F4" s="10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31" t="s">
        <v>1</v>
      </c>
    </row>
    <row r="5" spans="2:62" ht="18" customHeight="1">
      <c r="B5" s="7"/>
      <c r="C5" s="7"/>
      <c r="D5" s="7"/>
      <c r="E5" s="9"/>
      <c r="F5" s="9"/>
      <c r="G5" s="9"/>
      <c r="H5" s="9"/>
      <c r="I5" s="9"/>
      <c r="J5" s="9"/>
      <c r="K5" s="9"/>
      <c r="L5" s="257" t="s">
        <v>223</v>
      </c>
      <c r="M5" s="257"/>
      <c r="N5" s="257"/>
      <c r="O5" s="257"/>
      <c r="P5" s="257"/>
      <c r="Q5" s="257"/>
      <c r="R5" s="257"/>
      <c r="S5" s="257"/>
      <c r="T5" s="257" t="s">
        <v>2</v>
      </c>
      <c r="U5" s="257"/>
      <c r="V5" s="257"/>
      <c r="W5" s="257"/>
      <c r="X5" s="257"/>
      <c r="Y5" s="257"/>
      <c r="Z5" s="257"/>
      <c r="AA5" s="257" t="s">
        <v>224</v>
      </c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8"/>
    </row>
    <row r="6" spans="2:62" ht="18" customHeight="1">
      <c r="B6" s="300" t="s">
        <v>147</v>
      </c>
      <c r="C6" s="300"/>
      <c r="D6" s="300"/>
      <c r="E6" s="300"/>
      <c r="F6" s="300"/>
      <c r="G6" s="300"/>
      <c r="H6" s="300"/>
      <c r="I6" s="300"/>
      <c r="J6" s="300"/>
      <c r="K6" s="300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280" t="s">
        <v>225</v>
      </c>
      <c r="AB6" s="303"/>
      <c r="AC6" s="303"/>
      <c r="AD6" s="303"/>
      <c r="AE6" s="303"/>
      <c r="AF6" s="303"/>
      <c r="AG6" s="280" t="s">
        <v>226</v>
      </c>
      <c r="AH6" s="303"/>
      <c r="AI6" s="303"/>
      <c r="AJ6" s="303"/>
      <c r="AK6" s="303"/>
      <c r="AL6" s="303"/>
      <c r="AM6" s="280" t="s">
        <v>227</v>
      </c>
      <c r="AN6" s="303"/>
      <c r="AO6" s="303"/>
      <c r="AP6" s="303"/>
      <c r="AQ6" s="303"/>
      <c r="AR6" s="303"/>
      <c r="AS6" s="303" t="s">
        <v>3</v>
      </c>
      <c r="AT6" s="303"/>
      <c r="AU6" s="303"/>
      <c r="AV6" s="303"/>
      <c r="AW6" s="303"/>
      <c r="AX6" s="303"/>
      <c r="AY6" s="280" t="s">
        <v>228</v>
      </c>
      <c r="AZ6" s="303"/>
      <c r="BA6" s="303"/>
      <c r="BB6" s="303"/>
      <c r="BC6" s="303"/>
      <c r="BD6" s="303"/>
      <c r="BE6" s="280" t="s">
        <v>229</v>
      </c>
      <c r="BF6" s="303"/>
      <c r="BG6" s="303"/>
      <c r="BH6" s="303"/>
      <c r="BI6" s="303"/>
      <c r="BJ6" s="261"/>
    </row>
    <row r="7" spans="2:62" ht="18" customHeight="1"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280"/>
      <c r="AB7" s="303"/>
      <c r="AC7" s="303"/>
      <c r="AD7" s="303"/>
      <c r="AE7" s="303"/>
      <c r="AF7" s="303"/>
      <c r="AG7" s="280"/>
      <c r="AH7" s="303"/>
      <c r="AI7" s="303"/>
      <c r="AJ7" s="303"/>
      <c r="AK7" s="303"/>
      <c r="AL7" s="303"/>
      <c r="AM7" s="280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280"/>
      <c r="AZ7" s="303"/>
      <c r="BA7" s="303"/>
      <c r="BB7" s="303"/>
      <c r="BC7" s="303"/>
      <c r="BD7" s="303"/>
      <c r="BE7" s="280"/>
      <c r="BF7" s="303"/>
      <c r="BG7" s="303"/>
      <c r="BH7" s="303"/>
      <c r="BI7" s="303"/>
      <c r="BJ7" s="261"/>
    </row>
    <row r="8" spans="2:62" ht="18" customHeight="1">
      <c r="B8" s="46"/>
      <c r="C8" s="46"/>
      <c r="D8" s="46"/>
      <c r="E8" s="47"/>
      <c r="F8" s="47"/>
      <c r="G8" s="47"/>
      <c r="H8" s="47"/>
      <c r="I8" s="47"/>
      <c r="J8" s="47"/>
      <c r="K8" s="48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261"/>
    </row>
    <row r="9" spans="2:19" ht="12.75" customHeight="1">
      <c r="B9" s="7"/>
      <c r="C9" s="7"/>
      <c r="D9" s="7"/>
      <c r="L9" s="43"/>
      <c r="M9" s="9"/>
      <c r="N9" s="9"/>
      <c r="O9" s="9"/>
      <c r="P9" s="9"/>
      <c r="Q9" s="9"/>
      <c r="R9" s="9"/>
      <c r="S9" s="9"/>
    </row>
    <row r="10" spans="2:62" ht="12.75" customHeight="1">
      <c r="B10" s="7"/>
      <c r="C10" s="300" t="s">
        <v>245</v>
      </c>
      <c r="D10" s="300"/>
      <c r="E10" s="300"/>
      <c r="F10" s="297">
        <v>15</v>
      </c>
      <c r="G10" s="297"/>
      <c r="H10" s="301" t="s">
        <v>246</v>
      </c>
      <c r="I10" s="301"/>
      <c r="J10" s="301"/>
      <c r="L10" s="298">
        <f>SUM(T10:BJ10)</f>
        <v>312550775</v>
      </c>
      <c r="M10" s="299"/>
      <c r="N10" s="299"/>
      <c r="O10" s="299"/>
      <c r="P10" s="299"/>
      <c r="Q10" s="299"/>
      <c r="R10" s="299"/>
      <c r="S10" s="299"/>
      <c r="T10" s="296">
        <v>187053420</v>
      </c>
      <c r="U10" s="296"/>
      <c r="V10" s="296"/>
      <c r="W10" s="296"/>
      <c r="X10" s="296"/>
      <c r="Y10" s="296"/>
      <c r="Z10" s="296"/>
      <c r="AA10" s="296">
        <v>55077505</v>
      </c>
      <c r="AB10" s="296"/>
      <c r="AC10" s="296"/>
      <c r="AD10" s="296"/>
      <c r="AE10" s="296"/>
      <c r="AF10" s="296"/>
      <c r="AG10" s="296">
        <v>22932265</v>
      </c>
      <c r="AH10" s="296"/>
      <c r="AI10" s="296"/>
      <c r="AJ10" s="296"/>
      <c r="AK10" s="296"/>
      <c r="AL10" s="296"/>
      <c r="AM10" s="296">
        <v>46544965</v>
      </c>
      <c r="AN10" s="296"/>
      <c r="AO10" s="296"/>
      <c r="AP10" s="296"/>
      <c r="AQ10" s="296"/>
      <c r="AR10" s="296"/>
      <c r="AS10" s="296">
        <v>29500</v>
      </c>
      <c r="AT10" s="296"/>
      <c r="AU10" s="296"/>
      <c r="AV10" s="296"/>
      <c r="AW10" s="296"/>
      <c r="AX10" s="296"/>
      <c r="AY10" s="296">
        <v>368695</v>
      </c>
      <c r="AZ10" s="296"/>
      <c r="BA10" s="296"/>
      <c r="BB10" s="296"/>
      <c r="BC10" s="296"/>
      <c r="BD10" s="296"/>
      <c r="BE10" s="296">
        <v>544425</v>
      </c>
      <c r="BF10" s="296"/>
      <c r="BG10" s="296"/>
      <c r="BH10" s="296"/>
      <c r="BI10" s="296"/>
      <c r="BJ10" s="296"/>
    </row>
    <row r="11" spans="2:62" ht="12.75" customHeight="1">
      <c r="B11" s="7"/>
      <c r="C11" s="7"/>
      <c r="D11" s="7"/>
      <c r="F11" s="2"/>
      <c r="G11" s="2"/>
      <c r="L11" s="44"/>
      <c r="M11" s="37"/>
      <c r="N11" s="37"/>
      <c r="O11" s="37"/>
      <c r="P11" s="37"/>
      <c r="Q11" s="37"/>
      <c r="R11" s="37"/>
      <c r="S11" s="3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2:62" ht="12.75" customHeight="1">
      <c r="B12" s="7"/>
      <c r="C12" s="7"/>
      <c r="D12" s="7"/>
      <c r="F12" s="297">
        <v>16</v>
      </c>
      <c r="G12" s="297"/>
      <c r="L12" s="298">
        <f>SUM(T12:BJ12)</f>
        <v>329599500</v>
      </c>
      <c r="M12" s="299"/>
      <c r="N12" s="299"/>
      <c r="O12" s="299"/>
      <c r="P12" s="299"/>
      <c r="Q12" s="299"/>
      <c r="R12" s="299"/>
      <c r="S12" s="299"/>
      <c r="T12" s="296">
        <v>201490113</v>
      </c>
      <c r="U12" s="296"/>
      <c r="V12" s="296"/>
      <c r="W12" s="296"/>
      <c r="X12" s="296"/>
      <c r="Y12" s="296"/>
      <c r="Z12" s="296"/>
      <c r="AA12" s="296">
        <v>55529935</v>
      </c>
      <c r="AB12" s="296"/>
      <c r="AC12" s="296"/>
      <c r="AD12" s="296"/>
      <c r="AE12" s="296"/>
      <c r="AF12" s="296"/>
      <c r="AG12" s="296">
        <v>25502984</v>
      </c>
      <c r="AH12" s="296"/>
      <c r="AI12" s="296"/>
      <c r="AJ12" s="296"/>
      <c r="AK12" s="296"/>
      <c r="AL12" s="296"/>
      <c r="AM12" s="296">
        <v>46214126</v>
      </c>
      <c r="AN12" s="296"/>
      <c r="AO12" s="296"/>
      <c r="AP12" s="296"/>
      <c r="AQ12" s="296"/>
      <c r="AR12" s="296"/>
      <c r="AS12" s="296">
        <v>29500</v>
      </c>
      <c r="AT12" s="296"/>
      <c r="AU12" s="296"/>
      <c r="AV12" s="296"/>
      <c r="AW12" s="296"/>
      <c r="AX12" s="296"/>
      <c r="AY12" s="296">
        <v>385076</v>
      </c>
      <c r="AZ12" s="296"/>
      <c r="BA12" s="296"/>
      <c r="BB12" s="296"/>
      <c r="BC12" s="296"/>
      <c r="BD12" s="296"/>
      <c r="BE12" s="296">
        <v>447766</v>
      </c>
      <c r="BF12" s="296"/>
      <c r="BG12" s="296"/>
      <c r="BH12" s="296"/>
      <c r="BI12" s="296"/>
      <c r="BJ12" s="296"/>
    </row>
    <row r="13" spans="2:62" ht="12.75" customHeight="1">
      <c r="B13" s="7"/>
      <c r="C13" s="7"/>
      <c r="D13" s="7"/>
      <c r="F13" s="2"/>
      <c r="G13" s="2"/>
      <c r="L13" s="44"/>
      <c r="M13" s="37"/>
      <c r="N13" s="37"/>
      <c r="O13" s="37"/>
      <c r="P13" s="37"/>
      <c r="Q13" s="37"/>
      <c r="R13" s="37"/>
      <c r="S13" s="3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2:62" ht="12.75" customHeight="1">
      <c r="B14" s="7"/>
      <c r="C14" s="7"/>
      <c r="D14" s="7"/>
      <c r="E14" s="9"/>
      <c r="F14" s="297">
        <v>17</v>
      </c>
      <c r="G14" s="297"/>
      <c r="H14" s="9"/>
      <c r="I14" s="9"/>
      <c r="J14" s="9"/>
      <c r="K14" s="9"/>
      <c r="L14" s="298">
        <f>SUM(T14:BJ14)</f>
        <v>324207694</v>
      </c>
      <c r="M14" s="299"/>
      <c r="N14" s="299"/>
      <c r="O14" s="299"/>
      <c r="P14" s="299"/>
      <c r="Q14" s="299"/>
      <c r="R14" s="299"/>
      <c r="S14" s="299"/>
      <c r="T14" s="296">
        <v>191934841</v>
      </c>
      <c r="U14" s="296"/>
      <c r="V14" s="296"/>
      <c r="W14" s="296"/>
      <c r="X14" s="296"/>
      <c r="Y14" s="296"/>
      <c r="Z14" s="296"/>
      <c r="AA14" s="296">
        <v>56975130</v>
      </c>
      <c r="AB14" s="296"/>
      <c r="AC14" s="296"/>
      <c r="AD14" s="296"/>
      <c r="AE14" s="296"/>
      <c r="AF14" s="296"/>
      <c r="AG14" s="296">
        <v>28550440</v>
      </c>
      <c r="AH14" s="296"/>
      <c r="AI14" s="296"/>
      <c r="AJ14" s="296"/>
      <c r="AK14" s="296"/>
      <c r="AL14" s="296"/>
      <c r="AM14" s="296">
        <v>45806235</v>
      </c>
      <c r="AN14" s="296"/>
      <c r="AO14" s="296"/>
      <c r="AP14" s="296"/>
      <c r="AQ14" s="296"/>
      <c r="AR14" s="296"/>
      <c r="AS14" s="296">
        <v>86250</v>
      </c>
      <c r="AT14" s="296"/>
      <c r="AU14" s="296"/>
      <c r="AV14" s="296"/>
      <c r="AW14" s="296"/>
      <c r="AX14" s="296"/>
      <c r="AY14" s="296">
        <v>431236</v>
      </c>
      <c r="AZ14" s="296"/>
      <c r="BA14" s="296"/>
      <c r="BB14" s="296"/>
      <c r="BC14" s="296"/>
      <c r="BD14" s="296"/>
      <c r="BE14" s="296">
        <v>423562</v>
      </c>
      <c r="BF14" s="296"/>
      <c r="BG14" s="296"/>
      <c r="BH14" s="296"/>
      <c r="BI14" s="296"/>
      <c r="BJ14" s="296"/>
    </row>
    <row r="15" spans="2:62" ht="12.75" customHeight="1">
      <c r="B15" s="7"/>
      <c r="C15" s="7"/>
      <c r="D15" s="7"/>
      <c r="E15" s="9"/>
      <c r="H15" s="9"/>
      <c r="I15" s="9"/>
      <c r="J15" s="9"/>
      <c r="K15" s="9"/>
      <c r="L15" s="44"/>
      <c r="M15" s="37"/>
      <c r="N15" s="37"/>
      <c r="O15" s="37"/>
      <c r="P15" s="37"/>
      <c r="Q15" s="37"/>
      <c r="R15" s="37"/>
      <c r="S15" s="3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2:62" ht="12.75" customHeight="1">
      <c r="B16" s="7"/>
      <c r="C16" s="7"/>
      <c r="D16" s="7"/>
      <c r="E16" s="9"/>
      <c r="F16" s="297">
        <v>18</v>
      </c>
      <c r="G16" s="297"/>
      <c r="H16" s="9"/>
      <c r="I16" s="9"/>
      <c r="J16" s="9"/>
      <c r="K16" s="9"/>
      <c r="L16" s="298">
        <f>SUM(T16:BJ16)</f>
        <v>327010409</v>
      </c>
      <c r="M16" s="299"/>
      <c r="N16" s="299"/>
      <c r="O16" s="299"/>
      <c r="P16" s="299"/>
      <c r="Q16" s="299"/>
      <c r="R16" s="299"/>
      <c r="S16" s="299"/>
      <c r="T16" s="296">
        <v>190462733</v>
      </c>
      <c r="U16" s="296"/>
      <c r="V16" s="296"/>
      <c r="W16" s="296"/>
      <c r="X16" s="296"/>
      <c r="Y16" s="296"/>
      <c r="Z16" s="296"/>
      <c r="AA16" s="296">
        <v>59490631</v>
      </c>
      <c r="AB16" s="296"/>
      <c r="AC16" s="296"/>
      <c r="AD16" s="296"/>
      <c r="AE16" s="296"/>
      <c r="AF16" s="296"/>
      <c r="AG16" s="296">
        <v>30340441</v>
      </c>
      <c r="AH16" s="296"/>
      <c r="AI16" s="296"/>
      <c r="AJ16" s="296"/>
      <c r="AK16" s="296"/>
      <c r="AL16" s="296"/>
      <c r="AM16" s="296">
        <v>45790011</v>
      </c>
      <c r="AN16" s="296"/>
      <c r="AO16" s="296"/>
      <c r="AP16" s="296"/>
      <c r="AQ16" s="296"/>
      <c r="AR16" s="296"/>
      <c r="AS16" s="296">
        <v>86250</v>
      </c>
      <c r="AT16" s="296"/>
      <c r="AU16" s="296"/>
      <c r="AV16" s="296"/>
      <c r="AW16" s="296"/>
      <c r="AX16" s="296"/>
      <c r="AY16" s="296">
        <v>455501</v>
      </c>
      <c r="AZ16" s="296"/>
      <c r="BA16" s="296"/>
      <c r="BB16" s="296"/>
      <c r="BC16" s="296"/>
      <c r="BD16" s="296"/>
      <c r="BE16" s="296">
        <v>384842</v>
      </c>
      <c r="BF16" s="296"/>
      <c r="BG16" s="296"/>
      <c r="BH16" s="296"/>
      <c r="BI16" s="296"/>
      <c r="BJ16" s="296"/>
    </row>
    <row r="17" spans="2:62" ht="12.75" customHeight="1">
      <c r="B17" s="7"/>
      <c r="C17" s="7"/>
      <c r="D17" s="7"/>
      <c r="E17" s="9"/>
      <c r="H17" s="9"/>
      <c r="I17" s="9"/>
      <c r="J17" s="9"/>
      <c r="K17" s="9"/>
      <c r="L17" s="44"/>
      <c r="M17" s="37"/>
      <c r="N17" s="37"/>
      <c r="O17" s="37"/>
      <c r="P17" s="37"/>
      <c r="Q17" s="37"/>
      <c r="R17" s="37"/>
      <c r="S17" s="3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2:62" s="25" customFormat="1" ht="12.75" customHeight="1">
      <c r="B18" s="66"/>
      <c r="C18" s="66"/>
      <c r="D18" s="66"/>
      <c r="E18" s="26"/>
      <c r="F18" s="275">
        <v>19</v>
      </c>
      <c r="G18" s="275"/>
      <c r="H18" s="26"/>
      <c r="I18" s="26"/>
      <c r="J18" s="26"/>
      <c r="K18" s="26"/>
      <c r="L18" s="276">
        <f>SUM(T18:BJ18)</f>
        <v>342387438</v>
      </c>
      <c r="M18" s="277"/>
      <c r="N18" s="277"/>
      <c r="O18" s="277"/>
      <c r="P18" s="277"/>
      <c r="Q18" s="277"/>
      <c r="R18" s="277"/>
      <c r="S18" s="277"/>
      <c r="T18" s="282">
        <v>199299048</v>
      </c>
      <c r="U18" s="282"/>
      <c r="V18" s="282"/>
      <c r="W18" s="282"/>
      <c r="X18" s="282"/>
      <c r="Y18" s="282"/>
      <c r="Z18" s="282"/>
      <c r="AA18" s="282">
        <v>66895830</v>
      </c>
      <c r="AB18" s="282"/>
      <c r="AC18" s="282"/>
      <c r="AD18" s="282"/>
      <c r="AE18" s="282"/>
      <c r="AF18" s="282"/>
      <c r="AG18" s="282">
        <v>30948011</v>
      </c>
      <c r="AH18" s="282"/>
      <c r="AI18" s="282"/>
      <c r="AJ18" s="282"/>
      <c r="AK18" s="282"/>
      <c r="AL18" s="282"/>
      <c r="AM18" s="282">
        <v>44335333</v>
      </c>
      <c r="AN18" s="282"/>
      <c r="AO18" s="282"/>
      <c r="AP18" s="282"/>
      <c r="AQ18" s="282"/>
      <c r="AR18" s="282"/>
      <c r="AS18" s="282">
        <v>86250</v>
      </c>
      <c r="AT18" s="282"/>
      <c r="AU18" s="282"/>
      <c r="AV18" s="282"/>
      <c r="AW18" s="282"/>
      <c r="AX18" s="282"/>
      <c r="AY18" s="282">
        <v>510588</v>
      </c>
      <c r="AZ18" s="282"/>
      <c r="BA18" s="282"/>
      <c r="BB18" s="282"/>
      <c r="BC18" s="282"/>
      <c r="BD18" s="282"/>
      <c r="BE18" s="282">
        <v>312378</v>
      </c>
      <c r="BF18" s="282"/>
      <c r="BG18" s="282"/>
      <c r="BH18" s="282"/>
      <c r="BI18" s="282"/>
      <c r="BJ18" s="282"/>
    </row>
    <row r="19" spans="2:62" ht="12.75" customHeight="1">
      <c r="B19" s="12"/>
      <c r="C19" s="10"/>
      <c r="D19" s="10"/>
      <c r="E19" s="10"/>
      <c r="F19" s="10"/>
      <c r="G19" s="11"/>
      <c r="H19" s="12"/>
      <c r="I19" s="12"/>
      <c r="J19" s="12"/>
      <c r="K19" s="12"/>
      <c r="L19" s="45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2:6" ht="12" customHeight="1">
      <c r="B20" s="259" t="s">
        <v>4</v>
      </c>
      <c r="C20" s="259"/>
      <c r="D20" s="259"/>
      <c r="E20" s="2" t="s">
        <v>221</v>
      </c>
      <c r="F20" s="3" t="s">
        <v>5</v>
      </c>
    </row>
    <row r="21" spans="2:5" ht="12" customHeight="1">
      <c r="B21" s="7"/>
      <c r="C21" s="7"/>
      <c r="D21" s="7"/>
      <c r="E21" s="2"/>
    </row>
    <row r="22" spans="2:5" ht="12" customHeight="1">
      <c r="B22" s="7"/>
      <c r="C22" s="7"/>
      <c r="D22" s="7"/>
      <c r="E22" s="2"/>
    </row>
    <row r="24" spans="2:62" s="1" customFormat="1" ht="18" customHeight="1">
      <c r="B24" s="260" t="s">
        <v>269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</row>
    <row r="25" spans="2:63" ht="12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5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31"/>
      <c r="AY25" s="31"/>
      <c r="AZ25" s="31"/>
      <c r="BA25" s="31"/>
      <c r="BB25" s="31"/>
      <c r="BC25" s="31"/>
      <c r="BD25" s="12"/>
      <c r="BE25" s="12"/>
      <c r="BF25" s="12"/>
      <c r="BG25" s="12"/>
      <c r="BH25" s="12"/>
      <c r="BI25" s="12"/>
      <c r="BJ25" s="31" t="s">
        <v>6</v>
      </c>
      <c r="BK25" s="9"/>
    </row>
    <row r="26" spans="2:62" ht="18" customHeight="1">
      <c r="B26" s="7"/>
      <c r="C26" s="7"/>
      <c r="D26" s="7"/>
      <c r="E26" s="8"/>
      <c r="F26" s="9"/>
      <c r="G26" s="9"/>
      <c r="H26" s="9"/>
      <c r="I26" s="9"/>
      <c r="J26" s="9"/>
      <c r="K26" s="9"/>
      <c r="L26" s="9"/>
      <c r="M26" s="9"/>
      <c r="N26" s="43"/>
      <c r="O26" s="9"/>
      <c r="P26" s="9"/>
      <c r="Q26" s="9"/>
      <c r="R26" s="9"/>
      <c r="S26" s="9"/>
      <c r="T26" s="53"/>
      <c r="U26" s="257" t="s">
        <v>230</v>
      </c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8"/>
    </row>
    <row r="27" spans="2:62" ht="18" customHeight="1">
      <c r="B27" s="300" t="s">
        <v>147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278" t="s">
        <v>223</v>
      </c>
      <c r="O27" s="300"/>
      <c r="P27" s="300"/>
      <c r="Q27" s="300"/>
      <c r="R27" s="300"/>
      <c r="S27" s="300"/>
      <c r="T27" s="279"/>
      <c r="U27" s="281" t="s">
        <v>256</v>
      </c>
      <c r="V27" s="281"/>
      <c r="W27" s="281"/>
      <c r="X27" s="281"/>
      <c r="Y27" s="281"/>
      <c r="Z27" s="281"/>
      <c r="AA27" s="281"/>
      <c r="AB27" s="303" t="s">
        <v>231</v>
      </c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 t="s">
        <v>232</v>
      </c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 t="s">
        <v>380</v>
      </c>
      <c r="BE27" s="303"/>
      <c r="BF27" s="303"/>
      <c r="BG27" s="303"/>
      <c r="BH27" s="303"/>
      <c r="BI27" s="303"/>
      <c r="BJ27" s="261"/>
    </row>
    <row r="28" spans="2:62" ht="18" customHeight="1">
      <c r="B28" s="46"/>
      <c r="C28" s="46"/>
      <c r="D28" s="46"/>
      <c r="E28" s="50"/>
      <c r="F28" s="47"/>
      <c r="G28" s="47"/>
      <c r="H28" s="47"/>
      <c r="I28" s="47"/>
      <c r="J28" s="47"/>
      <c r="K28" s="47"/>
      <c r="L28" s="47"/>
      <c r="M28" s="47"/>
      <c r="N28" s="51"/>
      <c r="O28" s="47"/>
      <c r="P28" s="47"/>
      <c r="Q28" s="47"/>
      <c r="R28" s="47"/>
      <c r="S28" s="47"/>
      <c r="T28" s="48"/>
      <c r="U28" s="281"/>
      <c r="V28" s="281"/>
      <c r="W28" s="281"/>
      <c r="X28" s="281"/>
      <c r="Y28" s="281"/>
      <c r="Z28" s="281"/>
      <c r="AA28" s="281"/>
      <c r="AB28" s="303" t="s">
        <v>234</v>
      </c>
      <c r="AC28" s="303"/>
      <c r="AD28" s="303"/>
      <c r="AE28" s="303"/>
      <c r="AF28" s="303"/>
      <c r="AG28" s="303"/>
      <c r="AH28" s="303"/>
      <c r="AI28" s="303" t="s">
        <v>233</v>
      </c>
      <c r="AJ28" s="303"/>
      <c r="AK28" s="303"/>
      <c r="AL28" s="303"/>
      <c r="AM28" s="303"/>
      <c r="AN28" s="303"/>
      <c r="AO28" s="303"/>
      <c r="AP28" s="303" t="s">
        <v>234</v>
      </c>
      <c r="AQ28" s="303"/>
      <c r="AR28" s="303"/>
      <c r="AS28" s="303"/>
      <c r="AT28" s="303"/>
      <c r="AU28" s="303"/>
      <c r="AV28" s="303"/>
      <c r="AW28" s="303" t="s">
        <v>235</v>
      </c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261"/>
    </row>
    <row r="29" spans="2:62" ht="12.75" customHeight="1">
      <c r="B29" s="7"/>
      <c r="C29" s="7"/>
      <c r="D29" s="7"/>
      <c r="E29" s="2"/>
      <c r="N29" s="43"/>
      <c r="O29" s="9"/>
      <c r="P29" s="9"/>
      <c r="Q29" s="9"/>
      <c r="R29" s="293" t="s">
        <v>220</v>
      </c>
      <c r="S29" s="293"/>
      <c r="T29" s="293"/>
      <c r="U29" s="9"/>
      <c r="V29" s="9"/>
      <c r="W29" s="9"/>
      <c r="X29" s="9"/>
      <c r="Y29" s="293" t="s">
        <v>220</v>
      </c>
      <c r="Z29" s="293"/>
      <c r="AA29" s="293"/>
      <c r="AB29" s="9"/>
      <c r="AC29" s="9"/>
      <c r="AD29" s="9"/>
      <c r="AE29" s="9"/>
      <c r="AF29" s="293" t="s">
        <v>220</v>
      </c>
      <c r="AG29" s="293"/>
      <c r="AH29" s="293"/>
      <c r="AI29" s="9"/>
      <c r="AJ29" s="9"/>
      <c r="AK29" s="9"/>
      <c r="AL29" s="9"/>
      <c r="AM29" s="9"/>
      <c r="AN29" s="293" t="s">
        <v>307</v>
      </c>
      <c r="AO29" s="293"/>
      <c r="AP29" s="9"/>
      <c r="AQ29" s="9"/>
      <c r="AR29" s="9"/>
      <c r="AS29" s="9"/>
      <c r="AT29" s="293" t="s">
        <v>220</v>
      </c>
      <c r="AU29" s="293"/>
      <c r="AV29" s="293"/>
      <c r="AW29" s="9"/>
      <c r="AX29" s="9"/>
      <c r="AY29" s="9"/>
      <c r="AZ29" s="9"/>
      <c r="BA29" s="9"/>
      <c r="BB29" s="293" t="s">
        <v>307</v>
      </c>
      <c r="BC29" s="293"/>
      <c r="BD29" s="9"/>
      <c r="BE29" s="9"/>
      <c r="BF29" s="9"/>
      <c r="BG29" s="9"/>
      <c r="BH29" s="293" t="s">
        <v>220</v>
      </c>
      <c r="BI29" s="293"/>
      <c r="BJ29" s="293"/>
    </row>
    <row r="30" spans="2:62" ht="12.75" customHeight="1">
      <c r="B30" s="7"/>
      <c r="C30" s="7"/>
      <c r="D30" s="7"/>
      <c r="E30" s="2"/>
      <c r="N30" s="4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2:62" ht="12.75" customHeight="1">
      <c r="B31" s="7"/>
      <c r="C31" s="293" t="s">
        <v>308</v>
      </c>
      <c r="D31" s="262"/>
      <c r="E31" s="262"/>
      <c r="F31" s="262"/>
      <c r="G31" s="297">
        <v>14</v>
      </c>
      <c r="H31" s="297"/>
      <c r="I31" s="297" t="s">
        <v>309</v>
      </c>
      <c r="J31" s="297"/>
      <c r="K31" s="297"/>
      <c r="L31" s="297"/>
      <c r="N31" s="298">
        <f>SUM(U31,AI46,AR46,BA46)</f>
        <v>112557456</v>
      </c>
      <c r="O31" s="299"/>
      <c r="P31" s="299"/>
      <c r="Q31" s="299"/>
      <c r="R31" s="299"/>
      <c r="S31" s="299"/>
      <c r="T31" s="299"/>
      <c r="U31" s="299">
        <f>SUM(AB31,AP31,BD31,N46,U46,AB46)</f>
        <v>106720259</v>
      </c>
      <c r="V31" s="299"/>
      <c r="W31" s="299"/>
      <c r="X31" s="299"/>
      <c r="Y31" s="299"/>
      <c r="Z31" s="299"/>
      <c r="AA31" s="299"/>
      <c r="AB31" s="256">
        <v>87580219</v>
      </c>
      <c r="AC31" s="256"/>
      <c r="AD31" s="256"/>
      <c r="AE31" s="256"/>
      <c r="AF31" s="256"/>
      <c r="AG31" s="256"/>
      <c r="AH31" s="256"/>
      <c r="AI31" s="256">
        <v>2699552</v>
      </c>
      <c r="AJ31" s="256"/>
      <c r="AK31" s="256"/>
      <c r="AL31" s="256"/>
      <c r="AM31" s="256"/>
      <c r="AN31" s="256"/>
      <c r="AO31" s="256"/>
      <c r="AP31" s="256">
        <v>18129488</v>
      </c>
      <c r="AQ31" s="256"/>
      <c r="AR31" s="256"/>
      <c r="AS31" s="256"/>
      <c r="AT31" s="256"/>
      <c r="AU31" s="256"/>
      <c r="AV31" s="256"/>
      <c r="AW31" s="256">
        <v>1095686</v>
      </c>
      <c r="AX31" s="256"/>
      <c r="AY31" s="256"/>
      <c r="AZ31" s="256"/>
      <c r="BA31" s="256"/>
      <c r="BB31" s="256"/>
      <c r="BC31" s="256"/>
      <c r="BD31" s="256">
        <v>32739</v>
      </c>
      <c r="BE31" s="256"/>
      <c r="BF31" s="256"/>
      <c r="BG31" s="256"/>
      <c r="BH31" s="256"/>
      <c r="BI31" s="256"/>
      <c r="BJ31" s="256"/>
    </row>
    <row r="32" spans="2:62" ht="12.75" customHeight="1">
      <c r="B32" s="7"/>
      <c r="C32" s="7"/>
      <c r="D32" s="7"/>
      <c r="E32" s="2"/>
      <c r="G32" s="2"/>
      <c r="H32" s="2"/>
      <c r="N32" s="44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</row>
    <row r="33" spans="2:62" ht="12.75" customHeight="1">
      <c r="B33" s="7"/>
      <c r="C33" s="7"/>
      <c r="D33" s="7"/>
      <c r="E33" s="2"/>
      <c r="G33" s="297">
        <v>15</v>
      </c>
      <c r="H33" s="297"/>
      <c r="N33" s="298">
        <f>SUM(U33,AI48,AR48,BA48)</f>
        <v>110352467</v>
      </c>
      <c r="O33" s="299"/>
      <c r="P33" s="299"/>
      <c r="Q33" s="299"/>
      <c r="R33" s="299"/>
      <c r="S33" s="299"/>
      <c r="T33" s="299"/>
      <c r="U33" s="299">
        <f>SUM(AB33,AP33,BD33,N48,U48,AB48)</f>
        <v>104675862</v>
      </c>
      <c r="V33" s="299"/>
      <c r="W33" s="299"/>
      <c r="X33" s="299"/>
      <c r="Y33" s="299"/>
      <c r="Z33" s="299"/>
      <c r="AA33" s="299"/>
      <c r="AB33" s="256">
        <v>85674809</v>
      </c>
      <c r="AC33" s="256"/>
      <c r="AD33" s="256"/>
      <c r="AE33" s="256"/>
      <c r="AF33" s="256"/>
      <c r="AG33" s="256"/>
      <c r="AH33" s="256"/>
      <c r="AI33" s="256">
        <v>2709345</v>
      </c>
      <c r="AJ33" s="256"/>
      <c r="AK33" s="256"/>
      <c r="AL33" s="256"/>
      <c r="AM33" s="256"/>
      <c r="AN33" s="256"/>
      <c r="AO33" s="256"/>
      <c r="AP33" s="256">
        <v>17967350</v>
      </c>
      <c r="AQ33" s="256"/>
      <c r="AR33" s="256"/>
      <c r="AS33" s="256"/>
      <c r="AT33" s="256"/>
      <c r="AU33" s="256"/>
      <c r="AV33" s="256"/>
      <c r="AW33" s="256">
        <v>1108985</v>
      </c>
      <c r="AX33" s="256"/>
      <c r="AY33" s="256"/>
      <c r="AZ33" s="256"/>
      <c r="BA33" s="256"/>
      <c r="BB33" s="256"/>
      <c r="BC33" s="256"/>
      <c r="BD33" s="256">
        <v>33782</v>
      </c>
      <c r="BE33" s="256"/>
      <c r="BF33" s="256"/>
      <c r="BG33" s="256"/>
      <c r="BH33" s="256"/>
      <c r="BI33" s="256"/>
      <c r="BJ33" s="256"/>
    </row>
    <row r="34" spans="2:62" ht="12.75" customHeight="1">
      <c r="B34" s="7"/>
      <c r="C34" s="7"/>
      <c r="D34" s="7"/>
      <c r="E34" s="2"/>
      <c r="G34" s="2"/>
      <c r="H34" s="2"/>
      <c r="N34" s="4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</row>
    <row r="35" spans="2:62" ht="12.75" customHeight="1">
      <c r="B35" s="7"/>
      <c r="C35" s="7"/>
      <c r="D35" s="7"/>
      <c r="E35" s="8"/>
      <c r="F35" s="9"/>
      <c r="G35" s="293">
        <v>16</v>
      </c>
      <c r="H35" s="293"/>
      <c r="I35" s="9"/>
      <c r="J35" s="9"/>
      <c r="K35" s="9"/>
      <c r="L35" s="9"/>
      <c r="M35" s="9"/>
      <c r="N35" s="298">
        <f>SUM(U35,AI50,AR50,BA50)</f>
        <v>109935374</v>
      </c>
      <c r="O35" s="299"/>
      <c r="P35" s="299"/>
      <c r="Q35" s="299"/>
      <c r="R35" s="299"/>
      <c r="S35" s="299"/>
      <c r="T35" s="299"/>
      <c r="U35" s="299">
        <f>SUM(AB35,AP35,BD35,N50,U50,AB50)</f>
        <v>104213072</v>
      </c>
      <c r="V35" s="299"/>
      <c r="W35" s="299"/>
      <c r="X35" s="299"/>
      <c r="Y35" s="299"/>
      <c r="Z35" s="299"/>
      <c r="AA35" s="299"/>
      <c r="AB35" s="256">
        <v>85663029</v>
      </c>
      <c r="AC35" s="256"/>
      <c r="AD35" s="256"/>
      <c r="AE35" s="256"/>
      <c r="AF35" s="256"/>
      <c r="AG35" s="256"/>
      <c r="AH35" s="256"/>
      <c r="AI35" s="256">
        <v>2723065</v>
      </c>
      <c r="AJ35" s="256"/>
      <c r="AK35" s="256"/>
      <c r="AL35" s="256"/>
      <c r="AM35" s="256"/>
      <c r="AN35" s="256"/>
      <c r="AO35" s="256"/>
      <c r="AP35" s="256">
        <v>17501424</v>
      </c>
      <c r="AQ35" s="256"/>
      <c r="AR35" s="256"/>
      <c r="AS35" s="256"/>
      <c r="AT35" s="256"/>
      <c r="AU35" s="256"/>
      <c r="AV35" s="256"/>
      <c r="AW35" s="256">
        <v>1114637</v>
      </c>
      <c r="AX35" s="256"/>
      <c r="AY35" s="256"/>
      <c r="AZ35" s="256"/>
      <c r="BA35" s="256"/>
      <c r="BB35" s="256"/>
      <c r="BC35" s="256"/>
      <c r="BD35" s="256">
        <v>38400</v>
      </c>
      <c r="BE35" s="256"/>
      <c r="BF35" s="256"/>
      <c r="BG35" s="256"/>
      <c r="BH35" s="256"/>
      <c r="BI35" s="256"/>
      <c r="BJ35" s="256"/>
    </row>
    <row r="36" spans="2:62" ht="12.75" customHeight="1">
      <c r="B36" s="7"/>
      <c r="C36" s="7"/>
      <c r="D36" s="7"/>
      <c r="E36" s="8"/>
      <c r="F36" s="9"/>
      <c r="I36" s="9"/>
      <c r="J36" s="9"/>
      <c r="K36" s="9"/>
      <c r="L36" s="9"/>
      <c r="M36" s="9"/>
      <c r="N36" s="44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</row>
    <row r="37" spans="2:62" ht="12.75" customHeight="1">
      <c r="B37" s="66"/>
      <c r="C37" s="66"/>
      <c r="D37" s="66"/>
      <c r="E37" s="88"/>
      <c r="F37" s="26"/>
      <c r="G37" s="293">
        <v>17</v>
      </c>
      <c r="H37" s="293"/>
      <c r="I37" s="26"/>
      <c r="J37" s="26"/>
      <c r="K37" s="26"/>
      <c r="L37" s="26"/>
      <c r="M37" s="26"/>
      <c r="N37" s="298">
        <f>SUM(U37,AI52,AR52,BA52,)</f>
        <v>110710656</v>
      </c>
      <c r="O37" s="263"/>
      <c r="P37" s="263"/>
      <c r="Q37" s="263"/>
      <c r="R37" s="263"/>
      <c r="S37" s="263"/>
      <c r="T37" s="263"/>
      <c r="U37" s="288">
        <f>SUM(AB37,AP37,BD37,N52,U52,AB52,)</f>
        <v>104913632</v>
      </c>
      <c r="V37" s="289"/>
      <c r="W37" s="289"/>
      <c r="X37" s="289"/>
      <c r="Y37" s="289"/>
      <c r="Z37" s="289"/>
      <c r="AA37" s="289"/>
      <c r="AB37" s="288">
        <v>86967401</v>
      </c>
      <c r="AC37" s="289"/>
      <c r="AD37" s="289"/>
      <c r="AE37" s="289"/>
      <c r="AF37" s="289"/>
      <c r="AG37" s="289"/>
      <c r="AH37" s="289"/>
      <c r="AI37" s="288">
        <v>2748289</v>
      </c>
      <c r="AJ37" s="289"/>
      <c r="AK37" s="289"/>
      <c r="AL37" s="289"/>
      <c r="AM37" s="289"/>
      <c r="AN37" s="289"/>
      <c r="AO37" s="289"/>
      <c r="AP37" s="288">
        <v>17072555</v>
      </c>
      <c r="AQ37" s="289"/>
      <c r="AR37" s="289"/>
      <c r="AS37" s="289"/>
      <c r="AT37" s="289"/>
      <c r="AU37" s="289"/>
      <c r="AV37" s="289"/>
      <c r="AW37" s="288">
        <v>1127831</v>
      </c>
      <c r="AX37" s="289"/>
      <c r="AY37" s="289"/>
      <c r="AZ37" s="289"/>
      <c r="BA37" s="289"/>
      <c r="BB37" s="289"/>
      <c r="BC37" s="289"/>
      <c r="BD37" s="288">
        <v>39817</v>
      </c>
      <c r="BE37" s="289"/>
      <c r="BF37" s="289"/>
      <c r="BG37" s="289"/>
      <c r="BH37" s="289"/>
      <c r="BI37" s="289"/>
      <c r="BJ37" s="289"/>
    </row>
    <row r="38" spans="2:62" ht="12.75" customHeight="1">
      <c r="B38" s="66"/>
      <c r="C38" s="66"/>
      <c r="D38" s="66"/>
      <c r="E38" s="88"/>
      <c r="F38" s="26"/>
      <c r="G38" s="88"/>
      <c r="H38" s="88"/>
      <c r="I38" s="26"/>
      <c r="J38" s="26"/>
      <c r="K38" s="26"/>
      <c r="L38" s="26"/>
      <c r="M38" s="26"/>
      <c r="N38" s="87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</row>
    <row r="39" spans="2:62" s="25" customFormat="1" ht="12.75" customHeight="1">
      <c r="B39" s="66"/>
      <c r="C39" s="66"/>
      <c r="D39" s="66"/>
      <c r="E39" s="88"/>
      <c r="F39" s="26"/>
      <c r="G39" s="270">
        <v>18</v>
      </c>
      <c r="H39" s="270"/>
      <c r="I39" s="26"/>
      <c r="J39" s="26"/>
      <c r="K39" s="26"/>
      <c r="L39" s="26"/>
      <c r="M39" s="26"/>
      <c r="N39" s="271">
        <f>SUM(U39,AI54,AR54,BA54,)</f>
        <v>116459220</v>
      </c>
      <c r="O39" s="272"/>
      <c r="P39" s="272"/>
      <c r="Q39" s="272"/>
      <c r="R39" s="272"/>
      <c r="S39" s="272"/>
      <c r="T39" s="272"/>
      <c r="U39" s="273">
        <f>SUM(AB39,AP39,BD39,N54,U54,AB54,)</f>
        <v>110441611</v>
      </c>
      <c r="V39" s="274"/>
      <c r="W39" s="274"/>
      <c r="X39" s="274"/>
      <c r="Y39" s="274"/>
      <c r="Z39" s="274"/>
      <c r="AA39" s="274"/>
      <c r="AB39" s="283">
        <v>92995914</v>
      </c>
      <c r="AC39" s="284"/>
      <c r="AD39" s="284"/>
      <c r="AE39" s="284"/>
      <c r="AF39" s="284"/>
      <c r="AG39" s="284"/>
      <c r="AH39" s="284"/>
      <c r="AI39" s="283">
        <v>2777904</v>
      </c>
      <c r="AJ39" s="284"/>
      <c r="AK39" s="284"/>
      <c r="AL39" s="284"/>
      <c r="AM39" s="284"/>
      <c r="AN39" s="284"/>
      <c r="AO39" s="284"/>
      <c r="AP39" s="283">
        <v>16558307</v>
      </c>
      <c r="AQ39" s="284"/>
      <c r="AR39" s="284"/>
      <c r="AS39" s="284"/>
      <c r="AT39" s="284"/>
      <c r="AU39" s="284"/>
      <c r="AV39" s="284"/>
      <c r="AW39" s="283">
        <v>1140667</v>
      </c>
      <c r="AX39" s="284"/>
      <c r="AY39" s="284"/>
      <c r="AZ39" s="284"/>
      <c r="BA39" s="284"/>
      <c r="BB39" s="284"/>
      <c r="BC39" s="284"/>
      <c r="BD39" s="283">
        <v>40470</v>
      </c>
      <c r="BE39" s="284"/>
      <c r="BF39" s="284"/>
      <c r="BG39" s="284"/>
      <c r="BH39" s="284"/>
      <c r="BI39" s="284"/>
      <c r="BJ39" s="284"/>
    </row>
    <row r="40" spans="2:62" ht="12.75" customHeight="1">
      <c r="B40" s="12"/>
      <c r="C40" s="10"/>
      <c r="D40" s="10"/>
      <c r="E40" s="10"/>
      <c r="F40" s="10"/>
      <c r="G40" s="10"/>
      <c r="H40" s="11"/>
      <c r="I40" s="12"/>
      <c r="J40" s="12"/>
      <c r="K40" s="12"/>
      <c r="L40" s="12"/>
      <c r="M40" s="12"/>
      <c r="N40" s="4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9:62" ht="18" customHeight="1">
      <c r="I41" s="9"/>
      <c r="J41" s="9"/>
      <c r="K41" s="9"/>
      <c r="L41" s="9"/>
      <c r="M41" s="9"/>
      <c r="N41" s="264" t="s">
        <v>310</v>
      </c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9"/>
      <c r="AJ41" s="9"/>
      <c r="AK41" s="9"/>
      <c r="AL41" s="9"/>
      <c r="AM41" s="9"/>
      <c r="AN41" s="9"/>
      <c r="AO41" s="9"/>
      <c r="AP41" s="9"/>
      <c r="AQ41" s="9"/>
      <c r="AR41" s="49"/>
      <c r="AS41" s="13"/>
      <c r="AT41" s="13"/>
      <c r="AU41" s="13"/>
      <c r="AV41" s="13"/>
      <c r="AW41" s="13"/>
      <c r="AX41" s="13"/>
      <c r="AY41" s="13"/>
      <c r="AZ41" s="52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2:62" ht="18" customHeight="1">
      <c r="B42" s="301" t="s">
        <v>147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0"/>
      <c r="N42" s="303" t="s">
        <v>236</v>
      </c>
      <c r="O42" s="303"/>
      <c r="P42" s="303"/>
      <c r="Q42" s="303"/>
      <c r="R42" s="303"/>
      <c r="S42" s="303"/>
      <c r="T42" s="303"/>
      <c r="U42" s="303" t="s">
        <v>237</v>
      </c>
      <c r="V42" s="303"/>
      <c r="W42" s="303"/>
      <c r="X42" s="303"/>
      <c r="Y42" s="303"/>
      <c r="Z42" s="303"/>
      <c r="AA42" s="303"/>
      <c r="AB42" s="280" t="s">
        <v>241</v>
      </c>
      <c r="AC42" s="303"/>
      <c r="AD42" s="303"/>
      <c r="AE42" s="303"/>
      <c r="AF42" s="303"/>
      <c r="AG42" s="303"/>
      <c r="AH42" s="303"/>
      <c r="AI42" s="300" t="s">
        <v>238</v>
      </c>
      <c r="AJ42" s="300"/>
      <c r="AK42" s="300"/>
      <c r="AL42" s="300"/>
      <c r="AM42" s="300"/>
      <c r="AN42" s="300"/>
      <c r="AO42" s="300"/>
      <c r="AP42" s="300"/>
      <c r="AQ42" s="300"/>
      <c r="AR42" s="278" t="s">
        <v>239</v>
      </c>
      <c r="AS42" s="300"/>
      <c r="AT42" s="300"/>
      <c r="AU42" s="300"/>
      <c r="AV42" s="300"/>
      <c r="AW42" s="300"/>
      <c r="AX42" s="300"/>
      <c r="AY42" s="300"/>
      <c r="AZ42" s="279"/>
      <c r="BA42" s="300" t="s">
        <v>240</v>
      </c>
      <c r="BB42" s="300"/>
      <c r="BC42" s="300"/>
      <c r="BD42" s="300"/>
      <c r="BE42" s="300"/>
      <c r="BF42" s="300"/>
      <c r="BG42" s="300"/>
      <c r="BH42" s="300"/>
      <c r="BI42" s="300"/>
      <c r="BJ42" s="300"/>
    </row>
    <row r="43" spans="2:62" ht="18" customHeight="1">
      <c r="B43" s="46"/>
      <c r="C43" s="46"/>
      <c r="D43" s="46"/>
      <c r="E43" s="50"/>
      <c r="F43" s="47"/>
      <c r="G43" s="47"/>
      <c r="H43" s="47"/>
      <c r="I43" s="47"/>
      <c r="J43" s="47"/>
      <c r="K43" s="47"/>
      <c r="L43" s="47"/>
      <c r="M43" s="48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51"/>
      <c r="AJ43" s="47"/>
      <c r="AK43" s="47"/>
      <c r="AL43" s="47"/>
      <c r="AM43" s="47"/>
      <c r="AN43" s="47"/>
      <c r="AO43" s="47"/>
      <c r="AP43" s="47"/>
      <c r="AQ43" s="47"/>
      <c r="AR43" s="51"/>
      <c r="AS43" s="47"/>
      <c r="AT43" s="47"/>
      <c r="AU43" s="47"/>
      <c r="AV43" s="47"/>
      <c r="AW43" s="47"/>
      <c r="AX43" s="47"/>
      <c r="AY43" s="47"/>
      <c r="AZ43" s="48"/>
      <c r="BA43" s="51"/>
      <c r="BB43" s="47"/>
      <c r="BC43" s="47"/>
      <c r="BD43" s="47"/>
      <c r="BE43" s="47"/>
      <c r="BF43" s="47"/>
      <c r="BG43" s="47"/>
      <c r="BH43" s="47"/>
      <c r="BI43" s="47"/>
      <c r="BJ43" s="47"/>
    </row>
    <row r="44" spans="2:62" ht="12.75" customHeight="1">
      <c r="B44" s="7"/>
      <c r="C44" s="7"/>
      <c r="D44" s="7"/>
      <c r="E44" s="2"/>
      <c r="I44" s="9"/>
      <c r="J44" s="9"/>
      <c r="K44" s="9"/>
      <c r="L44" s="9"/>
      <c r="M44" s="9"/>
      <c r="N44" s="43"/>
      <c r="O44" s="9"/>
      <c r="P44" s="9"/>
      <c r="Q44" s="9"/>
      <c r="R44" s="293" t="s">
        <v>220</v>
      </c>
      <c r="S44" s="293"/>
      <c r="T44" s="293"/>
      <c r="U44" s="9"/>
      <c r="V44" s="9"/>
      <c r="W44" s="9"/>
      <c r="X44" s="9"/>
      <c r="Y44" s="293" t="s">
        <v>220</v>
      </c>
      <c r="Z44" s="293"/>
      <c r="AA44" s="293"/>
      <c r="AB44" s="9"/>
      <c r="AC44" s="9"/>
      <c r="AD44" s="9"/>
      <c r="AE44" s="9"/>
      <c r="AF44" s="293" t="s">
        <v>220</v>
      </c>
      <c r="AG44" s="293"/>
      <c r="AH44" s="293"/>
      <c r="AI44" s="9"/>
      <c r="AJ44" s="9"/>
      <c r="AK44" s="9"/>
      <c r="AL44" s="9"/>
      <c r="AM44" s="9"/>
      <c r="AN44" s="9"/>
      <c r="AO44" s="293" t="s">
        <v>220</v>
      </c>
      <c r="AP44" s="293"/>
      <c r="AQ44" s="293"/>
      <c r="AR44" s="9"/>
      <c r="AS44" s="9"/>
      <c r="AT44" s="9"/>
      <c r="AU44" s="9"/>
      <c r="AV44" s="9"/>
      <c r="AW44" s="9"/>
      <c r="AX44" s="293" t="s">
        <v>220</v>
      </c>
      <c r="AY44" s="293"/>
      <c r="AZ44" s="293"/>
      <c r="BA44" s="9"/>
      <c r="BB44" s="9"/>
      <c r="BC44" s="9"/>
      <c r="BD44" s="9"/>
      <c r="BE44" s="9"/>
      <c r="BF44" s="9"/>
      <c r="BG44" s="9"/>
      <c r="BH44" s="293" t="s">
        <v>220</v>
      </c>
      <c r="BI44" s="293"/>
      <c r="BJ44" s="293"/>
    </row>
    <row r="45" spans="2:62" ht="12.75" customHeight="1">
      <c r="B45" s="7"/>
      <c r="C45" s="7"/>
      <c r="D45" s="7"/>
      <c r="E45" s="2"/>
      <c r="I45" s="9"/>
      <c r="J45" s="9"/>
      <c r="K45" s="9"/>
      <c r="L45" s="9"/>
      <c r="M45" s="9"/>
      <c r="N45" s="4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:62" ht="12.75" customHeight="1">
      <c r="B46" s="7"/>
      <c r="C46" s="293" t="s">
        <v>308</v>
      </c>
      <c r="D46" s="262"/>
      <c r="E46" s="262"/>
      <c r="F46" s="262"/>
      <c r="G46" s="297">
        <v>14</v>
      </c>
      <c r="H46" s="297"/>
      <c r="I46" s="293" t="s">
        <v>309</v>
      </c>
      <c r="J46" s="293"/>
      <c r="K46" s="293"/>
      <c r="L46" s="293"/>
      <c r="M46" s="9"/>
      <c r="N46" s="294">
        <v>749709</v>
      </c>
      <c r="O46" s="295"/>
      <c r="P46" s="295"/>
      <c r="Q46" s="295"/>
      <c r="R46" s="295"/>
      <c r="S46" s="295"/>
      <c r="T46" s="295"/>
      <c r="U46" s="295">
        <v>3750</v>
      </c>
      <c r="V46" s="295"/>
      <c r="W46" s="295"/>
      <c r="X46" s="295"/>
      <c r="Y46" s="295"/>
      <c r="Z46" s="295"/>
      <c r="AA46" s="295"/>
      <c r="AB46" s="295">
        <v>224354</v>
      </c>
      <c r="AC46" s="295"/>
      <c r="AD46" s="295"/>
      <c r="AE46" s="295"/>
      <c r="AF46" s="295"/>
      <c r="AG46" s="295"/>
      <c r="AH46" s="295"/>
      <c r="AI46" s="295">
        <v>605994</v>
      </c>
      <c r="AJ46" s="295"/>
      <c r="AK46" s="295"/>
      <c r="AL46" s="295"/>
      <c r="AM46" s="295"/>
      <c r="AN46" s="295"/>
      <c r="AO46" s="295"/>
      <c r="AP46" s="295"/>
      <c r="AQ46" s="295"/>
      <c r="AR46" s="295">
        <v>992534</v>
      </c>
      <c r="AS46" s="295"/>
      <c r="AT46" s="295"/>
      <c r="AU46" s="295"/>
      <c r="AV46" s="295"/>
      <c r="AW46" s="295"/>
      <c r="AX46" s="295"/>
      <c r="AY46" s="295"/>
      <c r="AZ46" s="295"/>
      <c r="BA46" s="295">
        <v>4238669</v>
      </c>
      <c r="BB46" s="295"/>
      <c r="BC46" s="295"/>
      <c r="BD46" s="295"/>
      <c r="BE46" s="295"/>
      <c r="BF46" s="295"/>
      <c r="BG46" s="295"/>
      <c r="BH46" s="295"/>
      <c r="BI46" s="295"/>
      <c r="BJ46" s="295"/>
    </row>
    <row r="47" spans="2:62" ht="12.75" customHeight="1">
      <c r="B47" s="7"/>
      <c r="C47" s="7"/>
      <c r="D47" s="7"/>
      <c r="E47" s="2"/>
      <c r="G47" s="2"/>
      <c r="H47" s="2"/>
      <c r="I47" s="9"/>
      <c r="J47" s="9"/>
      <c r="K47" s="9"/>
      <c r="L47" s="9"/>
      <c r="M47" s="9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</row>
    <row r="48" spans="2:62" ht="12.75" customHeight="1">
      <c r="B48" s="7"/>
      <c r="C48" s="7"/>
      <c r="D48" s="7"/>
      <c r="E48" s="8"/>
      <c r="F48" s="9"/>
      <c r="G48" s="297">
        <v>15</v>
      </c>
      <c r="H48" s="297"/>
      <c r="I48" s="9"/>
      <c r="J48" s="9"/>
      <c r="K48" s="9"/>
      <c r="L48" s="9"/>
      <c r="M48" s="9"/>
      <c r="N48" s="294">
        <v>771517</v>
      </c>
      <c r="O48" s="295"/>
      <c r="P48" s="295"/>
      <c r="Q48" s="295"/>
      <c r="R48" s="295"/>
      <c r="S48" s="295"/>
      <c r="T48" s="295"/>
      <c r="U48" s="295">
        <v>3750</v>
      </c>
      <c r="V48" s="295"/>
      <c r="W48" s="295"/>
      <c r="X48" s="295"/>
      <c r="Y48" s="295"/>
      <c r="Z48" s="295"/>
      <c r="AA48" s="295"/>
      <c r="AB48" s="295">
        <v>224654</v>
      </c>
      <c r="AC48" s="295"/>
      <c r="AD48" s="295"/>
      <c r="AE48" s="295"/>
      <c r="AF48" s="295"/>
      <c r="AG48" s="295"/>
      <c r="AH48" s="295"/>
      <c r="AI48" s="295">
        <v>607246</v>
      </c>
      <c r="AJ48" s="295"/>
      <c r="AK48" s="295"/>
      <c r="AL48" s="295"/>
      <c r="AM48" s="295"/>
      <c r="AN48" s="295"/>
      <c r="AO48" s="295"/>
      <c r="AP48" s="295"/>
      <c r="AQ48" s="295"/>
      <c r="AR48" s="295">
        <v>1055768</v>
      </c>
      <c r="AS48" s="295"/>
      <c r="AT48" s="295"/>
      <c r="AU48" s="295"/>
      <c r="AV48" s="295"/>
      <c r="AW48" s="295"/>
      <c r="AX48" s="295"/>
      <c r="AY48" s="295"/>
      <c r="AZ48" s="295"/>
      <c r="BA48" s="295">
        <v>4013591</v>
      </c>
      <c r="BB48" s="295"/>
      <c r="BC48" s="295"/>
      <c r="BD48" s="295"/>
      <c r="BE48" s="295"/>
      <c r="BF48" s="295"/>
      <c r="BG48" s="295"/>
      <c r="BH48" s="295"/>
      <c r="BI48" s="295"/>
      <c r="BJ48" s="295"/>
    </row>
    <row r="49" spans="2:62" ht="12.75" customHeight="1">
      <c r="B49" s="7"/>
      <c r="C49" s="7"/>
      <c r="D49" s="7"/>
      <c r="E49" s="8"/>
      <c r="F49" s="9"/>
      <c r="G49" s="2"/>
      <c r="H49" s="2"/>
      <c r="I49" s="9"/>
      <c r="J49" s="9"/>
      <c r="K49" s="9"/>
      <c r="L49" s="9"/>
      <c r="M49" s="9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</row>
    <row r="50" spans="2:62" ht="12.75" customHeight="1">
      <c r="B50" s="7"/>
      <c r="C50" s="7"/>
      <c r="D50" s="7"/>
      <c r="E50" s="8"/>
      <c r="F50" s="9"/>
      <c r="G50" s="297">
        <v>16</v>
      </c>
      <c r="H50" s="297"/>
      <c r="I50" s="9"/>
      <c r="J50" s="9"/>
      <c r="K50" s="9"/>
      <c r="L50" s="9"/>
      <c r="M50" s="9"/>
      <c r="N50" s="294">
        <v>773065</v>
      </c>
      <c r="O50" s="295"/>
      <c r="P50" s="295"/>
      <c r="Q50" s="295"/>
      <c r="R50" s="295"/>
      <c r="S50" s="295"/>
      <c r="T50" s="295"/>
      <c r="U50" s="285">
        <v>3750</v>
      </c>
      <c r="V50" s="285"/>
      <c r="W50" s="285"/>
      <c r="X50" s="285"/>
      <c r="Y50" s="285"/>
      <c r="Z50" s="285"/>
      <c r="AA50" s="285"/>
      <c r="AB50" s="285">
        <v>233404</v>
      </c>
      <c r="AC50" s="285"/>
      <c r="AD50" s="285"/>
      <c r="AE50" s="285"/>
      <c r="AF50" s="285"/>
      <c r="AG50" s="285"/>
      <c r="AH50" s="285"/>
      <c r="AI50" s="285">
        <v>592535</v>
      </c>
      <c r="AJ50" s="285"/>
      <c r="AK50" s="285"/>
      <c r="AL50" s="285"/>
      <c r="AM50" s="285"/>
      <c r="AN50" s="285"/>
      <c r="AO50" s="285"/>
      <c r="AP50" s="285"/>
      <c r="AQ50" s="285"/>
      <c r="AR50" s="285">
        <v>1123367</v>
      </c>
      <c r="AS50" s="285"/>
      <c r="AT50" s="285"/>
      <c r="AU50" s="285"/>
      <c r="AV50" s="285"/>
      <c r="AW50" s="285"/>
      <c r="AX50" s="285"/>
      <c r="AY50" s="285"/>
      <c r="AZ50" s="285"/>
      <c r="BA50" s="285">
        <v>4006400</v>
      </c>
      <c r="BB50" s="285"/>
      <c r="BC50" s="285"/>
      <c r="BD50" s="285"/>
      <c r="BE50" s="285"/>
      <c r="BF50" s="285"/>
      <c r="BG50" s="285"/>
      <c r="BH50" s="285"/>
      <c r="BI50" s="285"/>
      <c r="BJ50" s="285"/>
    </row>
    <row r="51" spans="2:62" ht="12.75" customHeight="1">
      <c r="B51" s="7"/>
      <c r="C51" s="7"/>
      <c r="D51" s="7"/>
      <c r="E51" s="8"/>
      <c r="F51" s="9"/>
      <c r="I51" s="9"/>
      <c r="J51" s="9"/>
      <c r="K51" s="9"/>
      <c r="L51" s="9"/>
      <c r="M51" s="9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</row>
    <row r="52" spans="2:62" ht="12.75" customHeight="1">
      <c r="B52" s="66"/>
      <c r="C52" s="66"/>
      <c r="D52" s="66"/>
      <c r="E52" s="88"/>
      <c r="F52" s="26"/>
      <c r="G52" s="297">
        <v>17</v>
      </c>
      <c r="H52" s="297"/>
      <c r="I52" s="26"/>
      <c r="J52" s="26"/>
      <c r="K52" s="26"/>
      <c r="L52" s="26"/>
      <c r="M52" s="26"/>
      <c r="N52" s="286">
        <v>782375</v>
      </c>
      <c r="O52" s="287"/>
      <c r="P52" s="287"/>
      <c r="Q52" s="287"/>
      <c r="R52" s="287"/>
      <c r="S52" s="287"/>
      <c r="T52" s="287"/>
      <c r="U52" s="285">
        <v>3750</v>
      </c>
      <c r="V52" s="285"/>
      <c r="W52" s="285"/>
      <c r="X52" s="285"/>
      <c r="Y52" s="285"/>
      <c r="Z52" s="285"/>
      <c r="AA52" s="285"/>
      <c r="AB52" s="285">
        <v>47734</v>
      </c>
      <c r="AC52" s="285"/>
      <c r="AD52" s="285"/>
      <c r="AE52" s="285"/>
      <c r="AF52" s="285"/>
      <c r="AG52" s="285"/>
      <c r="AH52" s="285"/>
      <c r="AI52" s="285">
        <v>585870</v>
      </c>
      <c r="AJ52" s="285"/>
      <c r="AK52" s="285"/>
      <c r="AL52" s="285"/>
      <c r="AM52" s="285"/>
      <c r="AN52" s="285"/>
      <c r="AO52" s="285"/>
      <c r="AP52" s="285"/>
      <c r="AQ52" s="285"/>
      <c r="AR52" s="285">
        <v>777707</v>
      </c>
      <c r="AS52" s="285"/>
      <c r="AT52" s="285"/>
      <c r="AU52" s="285"/>
      <c r="AV52" s="285"/>
      <c r="AW52" s="285"/>
      <c r="AX52" s="285"/>
      <c r="AY52" s="285"/>
      <c r="AZ52" s="285"/>
      <c r="BA52" s="285">
        <v>4433447</v>
      </c>
      <c r="BB52" s="285"/>
      <c r="BC52" s="285"/>
      <c r="BD52" s="285"/>
      <c r="BE52" s="285"/>
      <c r="BF52" s="285"/>
      <c r="BG52" s="285"/>
      <c r="BH52" s="285"/>
      <c r="BI52" s="285"/>
      <c r="BJ52" s="285"/>
    </row>
    <row r="53" spans="2:62" ht="12.75" customHeight="1">
      <c r="B53" s="66"/>
      <c r="C53" s="66"/>
      <c r="D53" s="66"/>
      <c r="E53" s="88"/>
      <c r="F53" s="26"/>
      <c r="G53" s="111"/>
      <c r="H53" s="111"/>
      <c r="I53" s="26"/>
      <c r="J53" s="26"/>
      <c r="K53" s="26"/>
      <c r="L53" s="26"/>
      <c r="M53" s="26"/>
      <c r="N53" s="108"/>
      <c r="O53" s="109"/>
      <c r="P53" s="109"/>
      <c r="Q53" s="109"/>
      <c r="R53" s="109"/>
      <c r="S53" s="109"/>
      <c r="T53" s="109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</row>
    <row r="54" spans="2:62" s="25" customFormat="1" ht="12.75" customHeight="1">
      <c r="B54" s="66"/>
      <c r="C54" s="66"/>
      <c r="D54" s="66"/>
      <c r="E54" s="88"/>
      <c r="F54" s="26"/>
      <c r="G54" s="275">
        <v>18</v>
      </c>
      <c r="H54" s="275"/>
      <c r="I54" s="26"/>
      <c r="J54" s="26"/>
      <c r="K54" s="26"/>
      <c r="L54" s="26"/>
      <c r="M54" s="26"/>
      <c r="N54" s="290">
        <v>794936</v>
      </c>
      <c r="O54" s="291"/>
      <c r="P54" s="291"/>
      <c r="Q54" s="291"/>
      <c r="R54" s="291"/>
      <c r="S54" s="291"/>
      <c r="T54" s="291"/>
      <c r="U54" s="302">
        <v>4250</v>
      </c>
      <c r="V54" s="302"/>
      <c r="W54" s="302"/>
      <c r="X54" s="302"/>
      <c r="Y54" s="302"/>
      <c r="Z54" s="302"/>
      <c r="AA54" s="302"/>
      <c r="AB54" s="302">
        <v>47734</v>
      </c>
      <c r="AC54" s="302"/>
      <c r="AD54" s="302"/>
      <c r="AE54" s="302"/>
      <c r="AF54" s="302"/>
      <c r="AG54" s="302"/>
      <c r="AH54" s="302"/>
      <c r="AI54" s="302">
        <v>587536</v>
      </c>
      <c r="AJ54" s="302"/>
      <c r="AK54" s="302"/>
      <c r="AL54" s="302"/>
      <c r="AM54" s="302"/>
      <c r="AN54" s="302"/>
      <c r="AO54" s="302"/>
      <c r="AP54" s="302"/>
      <c r="AQ54" s="302"/>
      <c r="AR54" s="302">
        <v>691655</v>
      </c>
      <c r="AS54" s="302"/>
      <c r="AT54" s="302"/>
      <c r="AU54" s="302"/>
      <c r="AV54" s="302"/>
      <c r="AW54" s="302"/>
      <c r="AX54" s="302"/>
      <c r="AY54" s="302"/>
      <c r="AZ54" s="302"/>
      <c r="BA54" s="302">
        <v>4738418</v>
      </c>
      <c r="BB54" s="302"/>
      <c r="BC54" s="302"/>
      <c r="BD54" s="302"/>
      <c r="BE54" s="302"/>
      <c r="BF54" s="302"/>
      <c r="BG54" s="302"/>
      <c r="BH54" s="302"/>
      <c r="BI54" s="302"/>
      <c r="BJ54" s="302"/>
    </row>
    <row r="55" spans="2:62" ht="12.75" customHeight="1">
      <c r="B55" s="12"/>
      <c r="C55" s="10"/>
      <c r="D55" s="10"/>
      <c r="E55" s="10"/>
      <c r="F55" s="10"/>
      <c r="G55" s="10"/>
      <c r="H55" s="11"/>
      <c r="I55" s="12"/>
      <c r="J55" s="12"/>
      <c r="K55" s="12"/>
      <c r="L55" s="12"/>
      <c r="M55" s="12"/>
      <c r="N55" s="45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3:8" ht="12" customHeight="1">
      <c r="C56" s="266" t="s">
        <v>7</v>
      </c>
      <c r="D56" s="266"/>
      <c r="E56" s="2" t="s">
        <v>8</v>
      </c>
      <c r="F56" s="267" t="s">
        <v>311</v>
      </c>
      <c r="G56" s="267"/>
      <c r="H56" s="3" t="s">
        <v>381</v>
      </c>
    </row>
    <row r="57" spans="5:8" ht="12" customHeight="1">
      <c r="E57" s="2"/>
      <c r="F57" s="268" t="s">
        <v>9</v>
      </c>
      <c r="G57" s="268"/>
      <c r="H57" s="3" t="s">
        <v>10</v>
      </c>
    </row>
    <row r="58" spans="2:6" ht="12" customHeight="1">
      <c r="B58" s="265" t="s">
        <v>4</v>
      </c>
      <c r="C58" s="265"/>
      <c r="D58" s="265"/>
      <c r="E58" s="2" t="s">
        <v>312</v>
      </c>
      <c r="F58" s="3" t="s">
        <v>352</v>
      </c>
    </row>
  </sheetData>
  <mergeCells count="175">
    <mergeCell ref="AB50:AH50"/>
    <mergeCell ref="AI50:AQ50"/>
    <mergeCell ref="BD37:BJ37"/>
    <mergeCell ref="AR50:AZ50"/>
    <mergeCell ref="BA50:BJ50"/>
    <mergeCell ref="AX44:AZ44"/>
    <mergeCell ref="BH44:BJ44"/>
    <mergeCell ref="AP37:AV37"/>
    <mergeCell ref="AW37:BC37"/>
    <mergeCell ref="BA42:BJ42"/>
    <mergeCell ref="AI42:AQ42"/>
    <mergeCell ref="AI46:AQ46"/>
    <mergeCell ref="B58:D58"/>
    <mergeCell ref="G50:H50"/>
    <mergeCell ref="C56:D56"/>
    <mergeCell ref="F56:G56"/>
    <mergeCell ref="F57:G57"/>
    <mergeCell ref="G54:H54"/>
    <mergeCell ref="G52:H52"/>
    <mergeCell ref="C46:F46"/>
    <mergeCell ref="AR46:AZ46"/>
    <mergeCell ref="BA46:BJ46"/>
    <mergeCell ref="G48:H48"/>
    <mergeCell ref="N48:T48"/>
    <mergeCell ref="U48:AA48"/>
    <mergeCell ref="AB48:AH48"/>
    <mergeCell ref="AI48:AQ48"/>
    <mergeCell ref="AR48:AZ48"/>
    <mergeCell ref="BA48:BJ48"/>
    <mergeCell ref="G46:H46"/>
    <mergeCell ref="G37:H37"/>
    <mergeCell ref="N42:T43"/>
    <mergeCell ref="U42:AA43"/>
    <mergeCell ref="N37:T37"/>
    <mergeCell ref="U37:AA37"/>
    <mergeCell ref="B42:M42"/>
    <mergeCell ref="N41:AH41"/>
    <mergeCell ref="AB37:AH37"/>
    <mergeCell ref="BD35:BJ35"/>
    <mergeCell ref="G35:H35"/>
    <mergeCell ref="N35:T35"/>
    <mergeCell ref="U35:AA35"/>
    <mergeCell ref="AB35:AH35"/>
    <mergeCell ref="AI35:AO35"/>
    <mergeCell ref="AP35:AV35"/>
    <mergeCell ref="G33:H33"/>
    <mergeCell ref="N33:T33"/>
    <mergeCell ref="U33:AA33"/>
    <mergeCell ref="AB33:AH33"/>
    <mergeCell ref="C31:F31"/>
    <mergeCell ref="I31:L31"/>
    <mergeCell ref="G31:H31"/>
    <mergeCell ref="N31:T31"/>
    <mergeCell ref="BD33:BJ33"/>
    <mergeCell ref="BH29:BJ29"/>
    <mergeCell ref="AB28:AH28"/>
    <mergeCell ref="AI28:AO28"/>
    <mergeCell ref="AP28:AV28"/>
    <mergeCell ref="BD27:BJ28"/>
    <mergeCell ref="AI31:AO31"/>
    <mergeCell ref="AP31:AV31"/>
    <mergeCell ref="AW31:BC31"/>
    <mergeCell ref="BB29:BC29"/>
    <mergeCell ref="B24:BJ24"/>
    <mergeCell ref="N27:T27"/>
    <mergeCell ref="BD31:BJ31"/>
    <mergeCell ref="R44:T44"/>
    <mergeCell ref="Y44:AA44"/>
    <mergeCell ref="AF44:AH44"/>
    <mergeCell ref="AO44:AQ44"/>
    <mergeCell ref="U31:AA31"/>
    <mergeCell ref="AB31:AH31"/>
    <mergeCell ref="AP33:AV33"/>
    <mergeCell ref="BE10:BJ10"/>
    <mergeCell ref="B3:BJ3"/>
    <mergeCell ref="L5:S8"/>
    <mergeCell ref="T5:Z8"/>
    <mergeCell ref="AA6:AF8"/>
    <mergeCell ref="AG6:AL8"/>
    <mergeCell ref="AM6:AR8"/>
    <mergeCell ref="AS6:AX8"/>
    <mergeCell ref="AY6:BD8"/>
    <mergeCell ref="BE6:BJ8"/>
    <mergeCell ref="AG10:AL10"/>
    <mergeCell ref="AM10:AR10"/>
    <mergeCell ref="AS10:AX10"/>
    <mergeCell ref="AY10:BD10"/>
    <mergeCell ref="F10:G10"/>
    <mergeCell ref="L10:S10"/>
    <mergeCell ref="T10:Z10"/>
    <mergeCell ref="AA10:AF10"/>
    <mergeCell ref="F12:G12"/>
    <mergeCell ref="L12:S12"/>
    <mergeCell ref="T12:Z12"/>
    <mergeCell ref="AA12:AF12"/>
    <mergeCell ref="AG12:AL12"/>
    <mergeCell ref="AM12:AR12"/>
    <mergeCell ref="AS12:AX12"/>
    <mergeCell ref="AY12:BD12"/>
    <mergeCell ref="F14:G14"/>
    <mergeCell ref="L14:S14"/>
    <mergeCell ref="T14:Z14"/>
    <mergeCell ref="AA14:AF14"/>
    <mergeCell ref="B6:K7"/>
    <mergeCell ref="AA5:BJ5"/>
    <mergeCell ref="U26:BJ26"/>
    <mergeCell ref="BE12:BJ12"/>
    <mergeCell ref="BE14:BJ14"/>
    <mergeCell ref="B20:D20"/>
    <mergeCell ref="AG14:AL14"/>
    <mergeCell ref="AM14:AR14"/>
    <mergeCell ref="AS14:AX14"/>
    <mergeCell ref="AY14:BD14"/>
    <mergeCell ref="R29:T29"/>
    <mergeCell ref="Y29:AA29"/>
    <mergeCell ref="AW33:BC33"/>
    <mergeCell ref="AN29:AO29"/>
    <mergeCell ref="L18:S18"/>
    <mergeCell ref="T18:Z18"/>
    <mergeCell ref="AA18:AF18"/>
    <mergeCell ref="AR42:AZ42"/>
    <mergeCell ref="AB42:AH43"/>
    <mergeCell ref="U27:AA28"/>
    <mergeCell ref="AP27:BC27"/>
    <mergeCell ref="AB27:AO27"/>
    <mergeCell ref="AI33:AO33"/>
    <mergeCell ref="AW35:BC35"/>
    <mergeCell ref="BE18:BJ18"/>
    <mergeCell ref="G39:H39"/>
    <mergeCell ref="N39:T39"/>
    <mergeCell ref="U39:AA39"/>
    <mergeCell ref="AB39:AH39"/>
    <mergeCell ref="AI39:AO39"/>
    <mergeCell ref="AP39:AV39"/>
    <mergeCell ref="AW39:BC39"/>
    <mergeCell ref="F18:G18"/>
    <mergeCell ref="AG18:AL18"/>
    <mergeCell ref="BA54:BJ54"/>
    <mergeCell ref="N54:T54"/>
    <mergeCell ref="U54:AA54"/>
    <mergeCell ref="AB54:AH54"/>
    <mergeCell ref="AI54:AQ54"/>
    <mergeCell ref="AR52:AZ52"/>
    <mergeCell ref="BA52:BJ52"/>
    <mergeCell ref="N52:T52"/>
    <mergeCell ref="AT29:AV29"/>
    <mergeCell ref="U52:AA52"/>
    <mergeCell ref="AB52:AH52"/>
    <mergeCell ref="AI52:AQ52"/>
    <mergeCell ref="N50:T50"/>
    <mergeCell ref="U50:AA50"/>
    <mergeCell ref="AI37:AO37"/>
    <mergeCell ref="C10:E10"/>
    <mergeCell ref="H10:J10"/>
    <mergeCell ref="AR54:AZ54"/>
    <mergeCell ref="AF29:AH29"/>
    <mergeCell ref="B27:M27"/>
    <mergeCell ref="AW28:BC28"/>
    <mergeCell ref="AM18:AR18"/>
    <mergeCell ref="AS18:AX18"/>
    <mergeCell ref="AY18:BD18"/>
    <mergeCell ref="BD39:BJ39"/>
    <mergeCell ref="F16:G16"/>
    <mergeCell ref="L16:S16"/>
    <mergeCell ref="T16:Z16"/>
    <mergeCell ref="AA16:AF16"/>
    <mergeCell ref="BE16:BJ16"/>
    <mergeCell ref="AG16:AL16"/>
    <mergeCell ref="AM16:AR16"/>
    <mergeCell ref="AS16:AX16"/>
    <mergeCell ref="AY16:BD16"/>
    <mergeCell ref="I46:L46"/>
    <mergeCell ref="N46:T46"/>
    <mergeCell ref="U46:AA46"/>
    <mergeCell ref="AB46:AH4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7"/>
  <sheetViews>
    <sheetView view="pageBreakPreview" zoomScale="60" workbookViewId="0" topLeftCell="A1">
      <selection activeCell="AM59" sqref="AM59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35" width="11.125" style="3" bestFit="1" customWidth="1"/>
    <col min="36" max="16384" width="9.00390625" style="3" customWidth="1"/>
  </cols>
  <sheetData>
    <row r="1" spans="1:18" ht="10.5" customHeight="1">
      <c r="A1" s="98" t="s">
        <v>296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ht="9" customHeight="1"/>
    <row r="3" spans="2:34" s="1" customFormat="1" ht="15" customHeight="1">
      <c r="B3" s="250" t="s">
        <v>330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1"/>
    </row>
    <row r="4" spans="2:33" ht="9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2:34" ht="18" customHeight="1">
      <c r="B5" s="269" t="s">
        <v>242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 t="s">
        <v>243</v>
      </c>
      <c r="AF5" s="264"/>
      <c r="AG5" s="249"/>
      <c r="AH5" s="9"/>
    </row>
    <row r="6" spans="2:34" ht="18" customHeight="1">
      <c r="B6" s="248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86" t="s">
        <v>11</v>
      </c>
      <c r="AF6" s="86" t="s">
        <v>12</v>
      </c>
      <c r="AG6" s="69" t="s">
        <v>13</v>
      </c>
      <c r="AH6" s="9"/>
    </row>
    <row r="7" spans="2:33" ht="12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63" t="s">
        <v>253</v>
      </c>
      <c r="AF7" s="16" t="s">
        <v>265</v>
      </c>
      <c r="AG7" s="16" t="s">
        <v>265</v>
      </c>
    </row>
    <row r="8" spans="2:33" ht="8.2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43"/>
      <c r="AF8" s="7"/>
      <c r="AG8" s="7"/>
    </row>
    <row r="9" spans="2:35" s="25" customFormat="1" ht="10.5" customHeight="1">
      <c r="B9" s="26"/>
      <c r="C9" s="251" t="s">
        <v>15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156"/>
      <c r="AE9" s="157">
        <f>SUM(AE11,AE17,AE21,AE24,AE27,AE30,AE33,AE36,AE39,AE42,AE45,AE48,AE52,AE57,AE62,AE66,AE69,AE73,AE76,AE83)</f>
        <v>199299048</v>
      </c>
      <c r="AF9" s="158" t="s">
        <v>372</v>
      </c>
      <c r="AG9" s="159">
        <f>SUM(AE9/AI9-1)*100</f>
        <v>4.639393156245419</v>
      </c>
      <c r="AH9" s="160"/>
      <c r="AI9" s="127">
        <f>SUM(AI11,AI17,AI21,AI24,AI27,AI30,AI33,AI36,AI39,AI42,AI45,AI48,AI52,AI57,AI62,AI66,AI69,AI73,AI76,AI83)</f>
        <v>190462733</v>
      </c>
    </row>
    <row r="10" spans="2:35" ht="7.5" customHeight="1">
      <c r="B10" s="9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61"/>
      <c r="AE10" s="162"/>
      <c r="AF10" s="163"/>
      <c r="AG10" s="163"/>
      <c r="AH10" s="164"/>
      <c r="AI10" s="128"/>
    </row>
    <row r="11" spans="2:35" ht="10.5" customHeight="1">
      <c r="B11" s="9"/>
      <c r="C11" s="252" t="s">
        <v>16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161"/>
      <c r="AE11" s="165">
        <v>61814639</v>
      </c>
      <c r="AF11" s="149">
        <f>ROUND(AE11/AE$9*100,1)</f>
        <v>31</v>
      </c>
      <c r="AG11" s="149">
        <f>SUM(AE11/AI11-1)*100</f>
        <v>7.1881636386736725</v>
      </c>
      <c r="AH11" s="164"/>
      <c r="AI11" s="129">
        <f>SUM(AI12:AI15)</f>
        <v>57669277</v>
      </c>
    </row>
    <row r="12" spans="2:35" ht="10.5" customHeight="1">
      <c r="B12" s="9"/>
      <c r="C12" s="151"/>
      <c r="D12" s="252" t="s">
        <v>17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161"/>
      <c r="AE12" s="165">
        <v>58049303</v>
      </c>
      <c r="AF12" s="149">
        <f>ROUND(AE12/AE$9*100,1)</f>
        <v>29.1</v>
      </c>
      <c r="AG12" s="149">
        <f>SUM(AE12/AI12-1)*100</f>
        <v>7.540323381432934</v>
      </c>
      <c r="AH12" s="164"/>
      <c r="AI12" s="130">
        <v>53979104</v>
      </c>
    </row>
    <row r="13" spans="2:35" ht="10.5" customHeight="1">
      <c r="B13" s="9"/>
      <c r="C13" s="151"/>
      <c r="D13" s="252" t="s">
        <v>18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161"/>
      <c r="AE13" s="165">
        <v>233384</v>
      </c>
      <c r="AF13" s="149">
        <f>ROUND(AE13/AE$9*100,1)</f>
        <v>0.1</v>
      </c>
      <c r="AG13" s="149">
        <f>SUM(AE13/AI13-1)*100</f>
        <v>0.0939249029657141</v>
      </c>
      <c r="AH13" s="164"/>
      <c r="AI13" s="130">
        <v>233165</v>
      </c>
    </row>
    <row r="14" spans="2:35" ht="10.5" customHeight="1">
      <c r="B14" s="9"/>
      <c r="C14" s="151"/>
      <c r="D14" s="252" t="s">
        <v>19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161"/>
      <c r="AE14" s="165">
        <v>3495951</v>
      </c>
      <c r="AF14" s="149">
        <f>ROUND(AE14/AE$9*100,1)</f>
        <v>1.8</v>
      </c>
      <c r="AG14" s="149">
        <f>SUM(AE14/AI14-1)*100</f>
        <v>2.190699989798328</v>
      </c>
      <c r="AH14" s="164"/>
      <c r="AI14" s="130">
        <v>3421007</v>
      </c>
    </row>
    <row r="15" spans="2:35" ht="9" customHeight="1">
      <c r="B15" s="9"/>
      <c r="C15" s="151"/>
      <c r="D15" s="252" t="s">
        <v>280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161"/>
      <c r="AE15" s="165">
        <v>36001</v>
      </c>
      <c r="AF15" s="149">
        <f>ROUND(AE15/AE$9*100,1)</f>
        <v>0</v>
      </c>
      <c r="AG15" s="149" t="s">
        <v>356</v>
      </c>
      <c r="AH15" s="164"/>
      <c r="AI15" s="130">
        <v>36001</v>
      </c>
    </row>
    <row r="16" spans="2:35" ht="7.5" customHeight="1">
      <c r="B16" s="9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61"/>
      <c r="AE16" s="165"/>
      <c r="AF16" s="166"/>
      <c r="AG16" s="166"/>
      <c r="AH16" s="164"/>
      <c r="AI16" s="130"/>
    </row>
    <row r="17" spans="2:35" ht="10.5" customHeight="1">
      <c r="B17" s="9"/>
      <c r="C17" s="252" t="s">
        <v>20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161"/>
      <c r="AE17" s="165">
        <v>1276000</v>
      </c>
      <c r="AF17" s="149">
        <f>ROUND(AE17/AE$9*100,1)</f>
        <v>0.6</v>
      </c>
      <c r="AG17" s="149">
        <f>SUM(AE17/AI17-1)*100</f>
        <v>-70.55527082574235</v>
      </c>
      <c r="AH17" s="164"/>
      <c r="AI17" s="129">
        <v>4333543</v>
      </c>
    </row>
    <row r="18" spans="2:35" ht="9" customHeight="1">
      <c r="B18" s="9"/>
      <c r="C18" s="151"/>
      <c r="D18" s="252" t="s">
        <v>21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161"/>
      <c r="AE18" s="165">
        <v>952000</v>
      </c>
      <c r="AF18" s="149">
        <f>ROUND(AE18/AE$9*100,1)</f>
        <v>0.5</v>
      </c>
      <c r="AG18" s="149" t="s">
        <v>357</v>
      </c>
      <c r="AH18" s="164"/>
      <c r="AI18" s="130">
        <v>952000</v>
      </c>
    </row>
    <row r="19" spans="2:35" ht="9" customHeight="1">
      <c r="B19" s="9"/>
      <c r="C19" s="151"/>
      <c r="D19" s="252" t="s">
        <v>22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161"/>
      <c r="AE19" s="165">
        <v>324000</v>
      </c>
      <c r="AF19" s="149">
        <f>ROUND(AE19/AE$9*100,1)</f>
        <v>0.2</v>
      </c>
      <c r="AG19" s="149" t="s">
        <v>347</v>
      </c>
      <c r="AH19" s="164"/>
      <c r="AI19" s="130">
        <v>324000</v>
      </c>
    </row>
    <row r="20" spans="2:35" ht="9.75" customHeight="1">
      <c r="B20" s="9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61"/>
      <c r="AE20" s="165"/>
      <c r="AF20" s="149"/>
      <c r="AG20" s="149"/>
      <c r="AH20" s="164"/>
      <c r="AI20" s="130"/>
    </row>
    <row r="21" spans="2:35" ht="9.75" customHeight="1">
      <c r="B21" s="9"/>
      <c r="C21" s="252" t="s">
        <v>23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161"/>
      <c r="AE21" s="165">
        <v>966000</v>
      </c>
      <c r="AF21" s="149">
        <f>ROUND(AE21/AE$9*100,1)</f>
        <v>0.5</v>
      </c>
      <c r="AG21" s="149">
        <f>SUM(AE21/AI21-1)*100</f>
        <v>-5.47945205479452</v>
      </c>
      <c r="AH21" s="164"/>
      <c r="AI21" s="129">
        <v>1022000</v>
      </c>
    </row>
    <row r="22" spans="2:35" ht="9" customHeight="1">
      <c r="B22" s="9"/>
      <c r="C22" s="151"/>
      <c r="D22" s="252" t="s">
        <v>23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161"/>
      <c r="AE22" s="165">
        <v>966000</v>
      </c>
      <c r="AF22" s="149">
        <f>ROUND(AE22/AE$9*100,1)</f>
        <v>0.5</v>
      </c>
      <c r="AG22" s="149">
        <f>SUM(AE22/AI22-1)*100</f>
        <v>-5.47945205479452</v>
      </c>
      <c r="AH22" s="164"/>
      <c r="AI22" s="130">
        <v>1022000</v>
      </c>
    </row>
    <row r="23" spans="2:35" ht="10.5" customHeight="1">
      <c r="B23" s="9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61"/>
      <c r="AE23" s="165"/>
      <c r="AF23" s="149"/>
      <c r="AG23" s="149"/>
      <c r="AH23" s="164"/>
      <c r="AI23" s="130"/>
    </row>
    <row r="24" spans="2:35" ht="9.75" customHeight="1">
      <c r="B24" s="9"/>
      <c r="C24" s="252" t="s">
        <v>282</v>
      </c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161"/>
      <c r="AE24" s="165">
        <v>457000</v>
      </c>
      <c r="AF24" s="149">
        <f>ROUND(AE24/AE$9*100,1)</f>
        <v>0.2</v>
      </c>
      <c r="AG24" s="149">
        <f>SUM(AE24/AI24-1)*100</f>
        <v>63.21428571428571</v>
      </c>
      <c r="AH24" s="164"/>
      <c r="AI24" s="129">
        <v>280000</v>
      </c>
    </row>
    <row r="25" spans="2:35" ht="9" customHeight="1">
      <c r="B25" s="9"/>
      <c r="C25" s="151"/>
      <c r="D25" s="252" t="s">
        <v>282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161"/>
      <c r="AE25" s="165">
        <v>457000</v>
      </c>
      <c r="AF25" s="149">
        <f>ROUND(AE25/AE$9*100,1)</f>
        <v>0.2</v>
      </c>
      <c r="AG25" s="149">
        <f>SUM(AE25/AI25-1)*100</f>
        <v>63.21428571428571</v>
      </c>
      <c r="AH25" s="164"/>
      <c r="AI25" s="130">
        <v>280000</v>
      </c>
    </row>
    <row r="26" spans="2:35" ht="10.5" customHeight="1">
      <c r="B26" s="9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61"/>
      <c r="AE26" s="165"/>
      <c r="AF26" s="149"/>
      <c r="AG26" s="149"/>
      <c r="AH26" s="164"/>
      <c r="AI26" s="130"/>
    </row>
    <row r="27" spans="2:35" ht="9.75" customHeight="1">
      <c r="B27" s="9"/>
      <c r="C27" s="252" t="s">
        <v>283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161"/>
      <c r="AE27" s="165">
        <v>672000</v>
      </c>
      <c r="AF27" s="149">
        <f>ROUND(AE27/AE$9*100,1)</f>
        <v>0.3</v>
      </c>
      <c r="AG27" s="149">
        <f>SUM(AE27/AI27-1)*100</f>
        <v>224.6376811594203</v>
      </c>
      <c r="AH27" s="164"/>
      <c r="AI27" s="129">
        <v>207000</v>
      </c>
    </row>
    <row r="28" spans="2:35" ht="10.5" customHeight="1">
      <c r="B28" s="9"/>
      <c r="C28" s="151"/>
      <c r="D28" s="252" t="s">
        <v>283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161"/>
      <c r="AE28" s="165">
        <v>672000</v>
      </c>
      <c r="AF28" s="149">
        <f>ROUND(AE28/AE$9*100,1)</f>
        <v>0.3</v>
      </c>
      <c r="AG28" s="149">
        <f>SUM(AE28/AI28-1)*100</f>
        <v>224.6376811594203</v>
      </c>
      <c r="AH28" s="164"/>
      <c r="AI28" s="130">
        <v>207000</v>
      </c>
    </row>
    <row r="29" spans="2:35" ht="9.75" customHeight="1">
      <c r="B29" s="9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61"/>
      <c r="AE29" s="165"/>
      <c r="AF29" s="149"/>
      <c r="AG29" s="149"/>
      <c r="AH29" s="164"/>
      <c r="AI29" s="130"/>
    </row>
    <row r="30" spans="2:35" ht="9" customHeight="1">
      <c r="B30" s="9"/>
      <c r="C30" s="252" t="s">
        <v>24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161"/>
      <c r="AE30" s="165">
        <v>6317000</v>
      </c>
      <c r="AF30" s="149">
        <f>ROUND(AE30/AE$9*100,1)</f>
        <v>3.2</v>
      </c>
      <c r="AG30" s="149">
        <f>SUM(AE30/AI30-1)*100</f>
        <v>1.9857927026154298</v>
      </c>
      <c r="AH30" s="164"/>
      <c r="AI30" s="129">
        <v>6194000</v>
      </c>
    </row>
    <row r="31" spans="2:35" ht="9" customHeight="1">
      <c r="B31" s="9"/>
      <c r="C31" s="151"/>
      <c r="D31" s="252" t="s">
        <v>24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161"/>
      <c r="AE31" s="165">
        <v>6317000</v>
      </c>
      <c r="AF31" s="149">
        <f>ROUND(AE31/AE$9*100,1)</f>
        <v>3.2</v>
      </c>
      <c r="AG31" s="149">
        <f>SUM(AE31/AI31-1)*100</f>
        <v>1.9857927026154298</v>
      </c>
      <c r="AH31" s="164"/>
      <c r="AI31" s="130">
        <v>6194000</v>
      </c>
    </row>
    <row r="32" spans="2:35" ht="9.75" customHeight="1">
      <c r="B32" s="9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61"/>
      <c r="AE32" s="165"/>
      <c r="AF32" s="149"/>
      <c r="AG32" s="149"/>
      <c r="AH32" s="164"/>
      <c r="AI32" s="130"/>
    </row>
    <row r="33" spans="2:35" ht="9" customHeight="1">
      <c r="B33" s="9"/>
      <c r="C33" s="252" t="s">
        <v>25</v>
      </c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161"/>
      <c r="AE33" s="165">
        <v>1382000</v>
      </c>
      <c r="AF33" s="149">
        <f>ROUND(AE33/AE$9*100,1)</f>
        <v>0.7</v>
      </c>
      <c r="AG33" s="149">
        <f>SUM(AE33/AI33-1)*100</f>
        <v>2.522255192878342</v>
      </c>
      <c r="AH33" s="164"/>
      <c r="AI33" s="129">
        <v>1348000</v>
      </c>
    </row>
    <row r="34" spans="2:35" ht="9" customHeight="1">
      <c r="B34" s="9"/>
      <c r="C34" s="151"/>
      <c r="D34" s="252" t="s">
        <v>25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161"/>
      <c r="AE34" s="165">
        <v>1382000</v>
      </c>
      <c r="AF34" s="149">
        <f>ROUND(AE34/AE$9*100,1)</f>
        <v>0.7</v>
      </c>
      <c r="AG34" s="149">
        <f>SUM(AE34/AI34-1)*100</f>
        <v>2.522255192878342</v>
      </c>
      <c r="AH34" s="164"/>
      <c r="AI34" s="130">
        <v>1348000</v>
      </c>
    </row>
    <row r="35" spans="2:35" ht="10.5" customHeight="1">
      <c r="B35" s="9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61"/>
      <c r="AE35" s="165"/>
      <c r="AF35" s="149"/>
      <c r="AG35" s="149"/>
      <c r="AH35" s="164"/>
      <c r="AI35" s="130"/>
    </row>
    <row r="36" spans="2:35" ht="9" customHeight="1">
      <c r="B36" s="9"/>
      <c r="C36" s="252" t="s">
        <v>26</v>
      </c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161"/>
      <c r="AE36" s="165">
        <v>1188752</v>
      </c>
      <c r="AF36" s="149">
        <f>ROUND(AE36/AE$9*100,1)</f>
        <v>0.6</v>
      </c>
      <c r="AG36" s="149">
        <f>SUM(AE36/AI36-1)*100</f>
        <v>-68.63451187335092</v>
      </c>
      <c r="AH36" s="164"/>
      <c r="AI36" s="129">
        <v>3790000</v>
      </c>
    </row>
    <row r="37" spans="2:35" ht="9" customHeight="1">
      <c r="B37" s="9"/>
      <c r="C37" s="151"/>
      <c r="D37" s="252" t="s">
        <v>26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161"/>
      <c r="AE37" s="165">
        <v>1188752</v>
      </c>
      <c r="AF37" s="149">
        <f>ROUND(AE37/AE$9*100,1)</f>
        <v>0.6</v>
      </c>
      <c r="AG37" s="149">
        <f>SUM(AE37/AI37-1)*100</f>
        <v>-68.63451187335092</v>
      </c>
      <c r="AH37" s="164"/>
      <c r="AI37" s="130">
        <v>3790000</v>
      </c>
    </row>
    <row r="38" spans="2:35" ht="9.75" customHeight="1">
      <c r="B38" s="9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61"/>
      <c r="AE38" s="165"/>
      <c r="AF38" s="149"/>
      <c r="AG38" s="149"/>
      <c r="AH38" s="164"/>
      <c r="AI38" s="130"/>
    </row>
    <row r="39" spans="2:35" ht="9" customHeight="1">
      <c r="B39" s="9"/>
      <c r="C39" s="252" t="s">
        <v>27</v>
      </c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161"/>
      <c r="AE39" s="165">
        <v>74765535</v>
      </c>
      <c r="AF39" s="149">
        <f>ROUND(AE39/AE$9*100,1)</f>
        <v>37.5</v>
      </c>
      <c r="AG39" s="149">
        <f>SUM(AE39/AI39-1)*100</f>
        <v>16.133000528291475</v>
      </c>
      <c r="AH39" s="164"/>
      <c r="AI39" s="129">
        <v>64379233</v>
      </c>
    </row>
    <row r="40" spans="2:35" ht="10.5" customHeight="1">
      <c r="B40" s="9"/>
      <c r="C40" s="151"/>
      <c r="D40" s="252" t="s">
        <v>28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161"/>
      <c r="AE40" s="165">
        <v>74765535</v>
      </c>
      <c r="AF40" s="149">
        <f>ROUND(AE40/AE$9*100,1)</f>
        <v>37.5</v>
      </c>
      <c r="AG40" s="149">
        <f>SUM(AE40/AI40-1)*100</f>
        <v>16.133000528291475</v>
      </c>
      <c r="AH40" s="164"/>
      <c r="AI40" s="130">
        <v>64379233</v>
      </c>
    </row>
    <row r="41" spans="2:35" ht="10.5" customHeight="1">
      <c r="B41" s="9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61"/>
      <c r="AE41" s="165"/>
      <c r="AF41" s="149"/>
      <c r="AG41" s="149"/>
      <c r="AH41" s="164"/>
      <c r="AI41" s="130"/>
    </row>
    <row r="42" spans="2:35" ht="10.5" customHeight="1">
      <c r="B42" s="9"/>
      <c r="C42" s="252" t="s">
        <v>29</v>
      </c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161"/>
      <c r="AE42" s="165">
        <v>116000</v>
      </c>
      <c r="AF42" s="149">
        <f>ROUND(AE42/AE$9*100,1)</f>
        <v>0.1</v>
      </c>
      <c r="AG42" s="167">
        <v>0</v>
      </c>
      <c r="AH42" s="164"/>
      <c r="AI42" s="129">
        <v>116000</v>
      </c>
    </row>
    <row r="43" spans="2:35" ht="9" customHeight="1">
      <c r="B43" s="9"/>
      <c r="C43" s="151"/>
      <c r="D43" s="252" t="s">
        <v>29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161"/>
      <c r="AE43" s="165">
        <v>116000</v>
      </c>
      <c r="AF43" s="149">
        <f>ROUND(AE43/AE$9*100,1)</f>
        <v>0.1</v>
      </c>
      <c r="AG43" s="167">
        <v>0</v>
      </c>
      <c r="AH43" s="164"/>
      <c r="AI43" s="130">
        <v>116000</v>
      </c>
    </row>
    <row r="44" spans="2:35" ht="9" customHeight="1">
      <c r="B44" s="9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61"/>
      <c r="AE44" s="165"/>
      <c r="AF44" s="149"/>
      <c r="AG44" s="149"/>
      <c r="AH44" s="164"/>
      <c r="AI44" s="130"/>
    </row>
    <row r="45" spans="2:35" ht="10.5" customHeight="1">
      <c r="B45" s="9"/>
      <c r="C45" s="252" t="s">
        <v>30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161"/>
      <c r="AE45" s="165">
        <v>1712997</v>
      </c>
      <c r="AF45" s="149">
        <f>ROUND(AE45/AE$9*100,1)</f>
        <v>0.9</v>
      </c>
      <c r="AG45" s="149">
        <f>SUM(AE45/AI45-1)*100</f>
        <v>11.091532968561623</v>
      </c>
      <c r="AH45" s="164"/>
      <c r="AI45" s="129">
        <v>1541969</v>
      </c>
    </row>
    <row r="46" spans="2:35" ht="9" customHeight="1">
      <c r="B46" s="9"/>
      <c r="C46" s="151"/>
      <c r="D46" s="252" t="s">
        <v>31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161"/>
      <c r="AE46" s="165">
        <v>1712997</v>
      </c>
      <c r="AF46" s="149">
        <f>ROUND(AE46/AE$9*100,1)</f>
        <v>0.9</v>
      </c>
      <c r="AG46" s="149">
        <f>SUM(AE46/AI46-1)*100</f>
        <v>11.091532968561623</v>
      </c>
      <c r="AH46" s="164"/>
      <c r="AI46" s="130">
        <v>1541969</v>
      </c>
    </row>
    <row r="47" spans="2:35" ht="9" customHeight="1">
      <c r="B47" s="9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61"/>
      <c r="AE47" s="165"/>
      <c r="AF47" s="149"/>
      <c r="AG47" s="149"/>
      <c r="AH47" s="164"/>
      <c r="AI47" s="130"/>
    </row>
    <row r="48" spans="2:35" ht="9" customHeight="1">
      <c r="B48" s="9"/>
      <c r="C48" s="252" t="s">
        <v>32</v>
      </c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161"/>
      <c r="AE48" s="165">
        <v>3697911</v>
      </c>
      <c r="AF48" s="149">
        <f>ROUND(AE48/AE$9*100,1)</f>
        <v>1.9</v>
      </c>
      <c r="AG48" s="149">
        <f>SUM(AE48/AI48-1)*100</f>
        <v>10.813042091989633</v>
      </c>
      <c r="AH48" s="164"/>
      <c r="AI48" s="129">
        <v>3337072</v>
      </c>
    </row>
    <row r="49" spans="2:35" ht="10.5" customHeight="1">
      <c r="B49" s="9"/>
      <c r="C49" s="151"/>
      <c r="D49" s="252" t="s">
        <v>33</v>
      </c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161"/>
      <c r="AE49" s="165">
        <v>2715102</v>
      </c>
      <c r="AF49" s="149">
        <f>ROUND(AE49/AE$9*100,1)</f>
        <v>1.4</v>
      </c>
      <c r="AG49" s="149">
        <f>SUM(AE49/AI49-1)*100</f>
        <v>16.2826414312121</v>
      </c>
      <c r="AH49" s="164"/>
      <c r="AI49" s="130">
        <v>2334916</v>
      </c>
    </row>
    <row r="50" spans="2:35" ht="9" customHeight="1">
      <c r="B50" s="9"/>
      <c r="C50" s="151"/>
      <c r="D50" s="252" t="s">
        <v>34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161"/>
      <c r="AE50" s="165">
        <v>982809</v>
      </c>
      <c r="AF50" s="149">
        <f>ROUND(AE50/AE$9*100,1)</f>
        <v>0.5</v>
      </c>
      <c r="AG50" s="149">
        <f>SUM(AE50/AI50-1)*100</f>
        <v>-1.930537760588169</v>
      </c>
      <c r="AH50" s="164"/>
      <c r="AI50" s="130">
        <v>1002156</v>
      </c>
    </row>
    <row r="51" spans="2:35" ht="9" customHeight="1">
      <c r="B51" s="9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61"/>
      <c r="AE51" s="165"/>
      <c r="AF51" s="149"/>
      <c r="AG51" s="149"/>
      <c r="AH51" s="164"/>
      <c r="AI51" s="130"/>
    </row>
    <row r="52" spans="2:35" ht="10.5" customHeight="1">
      <c r="B52" s="9"/>
      <c r="C52" s="252" t="s">
        <v>35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161"/>
      <c r="AE52" s="165">
        <v>26671960</v>
      </c>
      <c r="AF52" s="149">
        <f>ROUND(AE52/AE$9*100,1)</f>
        <v>13.4</v>
      </c>
      <c r="AG52" s="149">
        <f>SUM(AE52/AI52-1)*100</f>
        <v>4.4078441442836125</v>
      </c>
      <c r="AH52" s="164"/>
      <c r="AI52" s="129">
        <v>25545935</v>
      </c>
    </row>
    <row r="53" spans="2:35" ht="9" customHeight="1">
      <c r="B53" s="9"/>
      <c r="C53" s="151"/>
      <c r="D53" s="252" t="s">
        <v>36</v>
      </c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161"/>
      <c r="AE53" s="165">
        <v>23675683</v>
      </c>
      <c r="AF53" s="149">
        <f>ROUND(AE53/AE$9*100,1)</f>
        <v>11.9</v>
      </c>
      <c r="AG53" s="149">
        <f>SUM(AE53/AI53-1)*100</f>
        <v>2.491442049135939</v>
      </c>
      <c r="AH53" s="164"/>
      <c r="AI53" s="130">
        <v>23100156</v>
      </c>
    </row>
    <row r="54" spans="2:35" ht="10.5" customHeight="1">
      <c r="B54" s="9"/>
      <c r="C54" s="151"/>
      <c r="D54" s="252" t="s">
        <v>37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161"/>
      <c r="AE54" s="165">
        <v>2970865</v>
      </c>
      <c r="AF54" s="149">
        <f>ROUND(AE54/AE$9*100,1)</f>
        <v>1.5</v>
      </c>
      <c r="AG54" s="149">
        <f>SUM(AE54/AI54-1)*100</f>
        <v>22.816660003976953</v>
      </c>
      <c r="AH54" s="164"/>
      <c r="AI54" s="130">
        <v>2418943</v>
      </c>
    </row>
    <row r="55" spans="2:35" ht="9.75" customHeight="1">
      <c r="B55" s="9"/>
      <c r="C55" s="151"/>
      <c r="D55" s="252" t="s">
        <v>38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161"/>
      <c r="AE55" s="165">
        <v>25412</v>
      </c>
      <c r="AF55" s="149">
        <f>ROUND(AE55/AE$9*100,1)</f>
        <v>0</v>
      </c>
      <c r="AG55" s="149">
        <f>SUM(AE55/AI55-1)*100</f>
        <v>-5.306304963481889</v>
      </c>
      <c r="AH55" s="164"/>
      <c r="AI55" s="130">
        <v>26836</v>
      </c>
    </row>
    <row r="56" spans="2:35" ht="8.25" customHeight="1">
      <c r="B56" s="9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61"/>
      <c r="AE56" s="165"/>
      <c r="AF56" s="149"/>
      <c r="AG56" s="149"/>
      <c r="AH56" s="164"/>
      <c r="AI56" s="130"/>
    </row>
    <row r="57" spans="2:35" ht="9" customHeight="1">
      <c r="B57" s="9"/>
      <c r="C57" s="252" t="s">
        <v>39</v>
      </c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161"/>
      <c r="AE57" s="165">
        <v>10117293</v>
      </c>
      <c r="AF57" s="149">
        <f>ROUND(AE57/AE$9*100,1)</f>
        <v>5.1</v>
      </c>
      <c r="AG57" s="149">
        <f>SUM(AE57/AI57-1)*100</f>
        <v>9.900407066184048</v>
      </c>
      <c r="AH57" s="164"/>
      <c r="AI57" s="129">
        <v>9205874</v>
      </c>
    </row>
    <row r="58" spans="2:35" ht="10.5" customHeight="1">
      <c r="B58" s="9"/>
      <c r="C58" s="151"/>
      <c r="D58" s="252" t="s">
        <v>40</v>
      </c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161"/>
      <c r="AE58" s="165">
        <v>4168941</v>
      </c>
      <c r="AF58" s="149">
        <f>ROUND(AE58/AE$9*100,1)</f>
        <v>2.1</v>
      </c>
      <c r="AG58" s="149">
        <f>SUM(AE58/AI58-1)*100</f>
        <v>7.246812648562995</v>
      </c>
      <c r="AH58" s="164"/>
      <c r="AI58" s="130">
        <v>3887240</v>
      </c>
    </row>
    <row r="59" spans="2:35" ht="10.5" customHeight="1">
      <c r="B59" s="9"/>
      <c r="C59" s="151"/>
      <c r="D59" s="252" t="s">
        <v>41</v>
      </c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161"/>
      <c r="AE59" s="165">
        <v>3758015</v>
      </c>
      <c r="AF59" s="149">
        <f>ROUND(AE59/AE$9*100,1)</f>
        <v>1.9</v>
      </c>
      <c r="AG59" s="149">
        <f>SUM(AE59/AI59-1)*100</f>
        <v>12.486994304433253</v>
      </c>
      <c r="AH59" s="164"/>
      <c r="AI59" s="130">
        <v>3340844</v>
      </c>
    </row>
    <row r="60" spans="2:35" ht="11.25" customHeight="1">
      <c r="B60" s="9"/>
      <c r="C60" s="151"/>
      <c r="D60" s="252" t="s">
        <v>42</v>
      </c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161"/>
      <c r="AE60" s="165">
        <v>2190337</v>
      </c>
      <c r="AF60" s="149">
        <f>ROUND(AE60/AE$9*100,1)</f>
        <v>1.1</v>
      </c>
      <c r="AG60" s="149">
        <f>SUM(AE60/AI60-1)*100</f>
        <v>10.746692014824632</v>
      </c>
      <c r="AH60" s="164"/>
      <c r="AI60" s="130">
        <v>1977790</v>
      </c>
    </row>
    <row r="61" spans="2:35" ht="9" customHeight="1">
      <c r="B61" s="9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61"/>
      <c r="AE61" s="165"/>
      <c r="AF61" s="149"/>
      <c r="AG61" s="149"/>
      <c r="AH61" s="164"/>
      <c r="AI61" s="130"/>
    </row>
    <row r="62" spans="2:35" ht="10.5" customHeight="1">
      <c r="B62" s="9"/>
      <c r="C62" s="252" t="s">
        <v>43</v>
      </c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161"/>
      <c r="AE62" s="165">
        <v>509283</v>
      </c>
      <c r="AF62" s="149">
        <f>ROUND(AE62/AE$9*100,1)</f>
        <v>0.3</v>
      </c>
      <c r="AG62" s="149">
        <f>SUM(AE62/AI62-1)*100</f>
        <v>46.05609567237374</v>
      </c>
      <c r="AH62" s="164"/>
      <c r="AI62" s="129">
        <v>348690</v>
      </c>
    </row>
    <row r="63" spans="2:35" ht="9" customHeight="1">
      <c r="B63" s="9"/>
      <c r="C63" s="151"/>
      <c r="D63" s="252" t="s">
        <v>44</v>
      </c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161"/>
      <c r="AE63" s="165">
        <v>188499</v>
      </c>
      <c r="AF63" s="149">
        <f>ROUND(AE63/AE$9*100,1)</f>
        <v>0.1</v>
      </c>
      <c r="AG63" s="149">
        <f>SUM(AE63/AI63-1)*100</f>
        <v>73.0237553238361</v>
      </c>
      <c r="AH63" s="164"/>
      <c r="AI63" s="130">
        <v>108944</v>
      </c>
    </row>
    <row r="64" spans="2:35" ht="9" customHeight="1">
      <c r="B64" s="9"/>
      <c r="C64" s="151"/>
      <c r="D64" s="252" t="s">
        <v>45</v>
      </c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161"/>
      <c r="AE64" s="165">
        <v>320784</v>
      </c>
      <c r="AF64" s="149">
        <f>ROUND(AE64/AE$9*100,1)</f>
        <v>0.2</v>
      </c>
      <c r="AG64" s="149">
        <f>SUM(AE64/AI64-1)*100</f>
        <v>33.80160670042463</v>
      </c>
      <c r="AH64" s="164"/>
      <c r="AI64" s="130">
        <v>239746</v>
      </c>
    </row>
    <row r="65" spans="2:35" ht="9" customHeight="1">
      <c r="B65" s="9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61"/>
      <c r="AE65" s="165"/>
      <c r="AF65" s="149"/>
      <c r="AG65" s="149"/>
      <c r="AH65" s="164"/>
      <c r="AI65" s="130"/>
    </row>
    <row r="66" spans="2:35" ht="10.5" customHeight="1">
      <c r="B66" s="9"/>
      <c r="C66" s="252" t="s">
        <v>46</v>
      </c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161"/>
      <c r="AE66" s="165">
        <v>36002</v>
      </c>
      <c r="AF66" s="149">
        <f>ROUND(AE66/AE$9*100,1)</f>
        <v>0</v>
      </c>
      <c r="AG66" s="149">
        <f>SUM(AE66/AI66-1)*100</f>
        <v>-27.998880044798213</v>
      </c>
      <c r="AH66" s="164"/>
      <c r="AI66" s="129">
        <v>50002</v>
      </c>
    </row>
    <row r="67" spans="2:35" ht="9.75" customHeight="1">
      <c r="B67" s="9"/>
      <c r="C67" s="151"/>
      <c r="D67" s="252" t="s">
        <v>46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161"/>
      <c r="AE67" s="165">
        <v>36002</v>
      </c>
      <c r="AF67" s="149">
        <f>ROUND(AE67/AE$9*100,1)</f>
        <v>0</v>
      </c>
      <c r="AG67" s="149">
        <f>SUM(AE67/AI67-1)*100</f>
        <v>-27.998880044798213</v>
      </c>
      <c r="AH67" s="164"/>
      <c r="AI67" s="130">
        <v>50002</v>
      </c>
    </row>
    <row r="68" spans="2:35" ht="9" customHeight="1">
      <c r="B68" s="9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61"/>
      <c r="AE68" s="165"/>
      <c r="AF68" s="149"/>
      <c r="AG68" s="149"/>
      <c r="AH68" s="164"/>
      <c r="AI68" s="130"/>
    </row>
    <row r="69" spans="2:35" ht="10.5" customHeight="1">
      <c r="B69" s="9"/>
      <c r="C69" s="252" t="s">
        <v>47</v>
      </c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161"/>
      <c r="AE69" s="165">
        <v>1097996</v>
      </c>
      <c r="AF69" s="149">
        <f>ROUND(AE69/AE$9*100,1)</f>
        <v>0.6</v>
      </c>
      <c r="AG69" s="149">
        <f>SUM(AE69/AI69-1)*100</f>
        <v>-47.187203287680724</v>
      </c>
      <c r="AH69" s="164"/>
      <c r="AI69" s="129">
        <v>2079034</v>
      </c>
    </row>
    <row r="70" spans="2:35" ht="9.75" customHeight="1">
      <c r="B70" s="9"/>
      <c r="C70" s="151"/>
      <c r="D70" s="252" t="s">
        <v>48</v>
      </c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161"/>
      <c r="AE70" s="165">
        <v>97996</v>
      </c>
      <c r="AF70" s="149">
        <f>ROUND(AE70/AE$9*100,1)</f>
        <v>0</v>
      </c>
      <c r="AG70" s="149">
        <f>SUM(AE70/AI70-1)*100</f>
        <v>23.99220588607436</v>
      </c>
      <c r="AH70" s="164"/>
      <c r="AI70" s="130">
        <v>79034</v>
      </c>
    </row>
    <row r="71" spans="2:35" ht="9.75" customHeight="1">
      <c r="B71" s="9"/>
      <c r="C71" s="151"/>
      <c r="D71" s="252" t="s">
        <v>49</v>
      </c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161"/>
      <c r="AE71" s="165">
        <v>1000000</v>
      </c>
      <c r="AF71" s="149">
        <f>ROUND(AE71/AE$9*100,1)</f>
        <v>0.5</v>
      </c>
      <c r="AG71" s="149">
        <f>SUM(AE71/AI71-1)*100</f>
        <v>-50</v>
      </c>
      <c r="AH71" s="164"/>
      <c r="AI71" s="130">
        <v>2000000</v>
      </c>
    </row>
    <row r="72" spans="2:35" ht="9" customHeight="1">
      <c r="B72" s="9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61"/>
      <c r="AE72" s="165"/>
      <c r="AF72" s="149"/>
      <c r="AG72" s="149"/>
      <c r="AH72" s="164"/>
      <c r="AI72" s="130"/>
    </row>
    <row r="73" spans="2:35" ht="10.5" customHeight="1">
      <c r="B73" s="9"/>
      <c r="C73" s="252" t="s">
        <v>50</v>
      </c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161"/>
      <c r="AE73" s="165">
        <v>2000000</v>
      </c>
      <c r="AF73" s="149">
        <f>ROUND(AE73/AE$9*100,1)</f>
        <v>1</v>
      </c>
      <c r="AG73" s="167">
        <v>0</v>
      </c>
      <c r="AH73" s="164"/>
      <c r="AI73" s="129">
        <v>2000000</v>
      </c>
    </row>
    <row r="74" spans="2:35" ht="11.25" customHeight="1">
      <c r="B74" s="9"/>
      <c r="C74" s="151"/>
      <c r="D74" s="252" t="s">
        <v>50</v>
      </c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161"/>
      <c r="AE74" s="165">
        <v>2000000</v>
      </c>
      <c r="AF74" s="149">
        <f>ROUND(AE74/AE$9*100,1)</f>
        <v>1</v>
      </c>
      <c r="AG74" s="167">
        <v>0</v>
      </c>
      <c r="AH74" s="164"/>
      <c r="AI74" s="130">
        <v>2000000</v>
      </c>
    </row>
    <row r="75" spans="2:35" ht="8.25" customHeight="1">
      <c r="B75" s="9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61"/>
      <c r="AE75" s="165"/>
      <c r="AF75" s="149"/>
      <c r="AG75" s="149"/>
      <c r="AH75" s="164"/>
      <c r="AI75" s="130"/>
    </row>
    <row r="76" spans="2:35" ht="10.5" customHeight="1">
      <c r="B76" s="9"/>
      <c r="C76" s="252" t="s">
        <v>51</v>
      </c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161"/>
      <c r="AE76" s="165">
        <v>2826680</v>
      </c>
      <c r="AF76" s="149">
        <f aca="true" t="shared" si="0" ref="AF76:AF81">ROUND(AE76/AE$9*100,1)</f>
        <v>1.4</v>
      </c>
      <c r="AG76" s="149">
        <f aca="true" t="shared" si="1" ref="AG76:AG81">SUM(AE76/AI76-1)*100</f>
        <v>-25.380084601689923</v>
      </c>
      <c r="AH76" s="164"/>
      <c r="AI76" s="129">
        <v>3788104</v>
      </c>
    </row>
    <row r="77" spans="2:35" ht="10.5" customHeight="1">
      <c r="B77" s="9"/>
      <c r="C77" s="151"/>
      <c r="D77" s="252" t="s">
        <v>52</v>
      </c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161"/>
      <c r="AE77" s="165">
        <v>100006</v>
      </c>
      <c r="AF77" s="149">
        <f t="shared" si="0"/>
        <v>0.1</v>
      </c>
      <c r="AG77" s="149">
        <f t="shared" si="1"/>
        <v>-26.839510146751135</v>
      </c>
      <c r="AH77" s="164"/>
      <c r="AI77" s="130">
        <v>136694</v>
      </c>
    </row>
    <row r="78" spans="2:35" ht="9.75" customHeight="1">
      <c r="B78" s="9"/>
      <c r="C78" s="151"/>
      <c r="D78" s="252" t="s">
        <v>53</v>
      </c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161"/>
      <c r="AE78" s="165">
        <v>7304</v>
      </c>
      <c r="AF78" s="149">
        <f t="shared" si="0"/>
        <v>0</v>
      </c>
      <c r="AG78" s="149">
        <f t="shared" si="1"/>
        <v>12714.035087719298</v>
      </c>
      <c r="AH78" s="164"/>
      <c r="AI78" s="130">
        <v>57</v>
      </c>
    </row>
    <row r="79" spans="2:35" ht="9.75" customHeight="1">
      <c r="B79" s="9"/>
      <c r="C79" s="151"/>
      <c r="D79" s="252" t="s">
        <v>54</v>
      </c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161"/>
      <c r="AE79" s="165">
        <v>386996</v>
      </c>
      <c r="AF79" s="149">
        <f t="shared" si="0"/>
        <v>0.2</v>
      </c>
      <c r="AG79" s="149">
        <f t="shared" si="1"/>
        <v>-72.08437386839557</v>
      </c>
      <c r="AH79" s="164"/>
      <c r="AI79" s="130">
        <v>1386306</v>
      </c>
    </row>
    <row r="80" spans="2:35" ht="9.75" customHeight="1">
      <c r="B80" s="9"/>
      <c r="C80" s="151"/>
      <c r="D80" s="252" t="s">
        <v>55</v>
      </c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161"/>
      <c r="AE80" s="165">
        <v>534072</v>
      </c>
      <c r="AF80" s="149">
        <f t="shared" si="0"/>
        <v>0.3</v>
      </c>
      <c r="AG80" s="149">
        <f t="shared" si="1"/>
        <v>-3.4659022100436143</v>
      </c>
      <c r="AH80" s="164"/>
      <c r="AI80" s="130">
        <v>553247</v>
      </c>
    </row>
    <row r="81" spans="3:35" ht="9.75" customHeight="1">
      <c r="C81" s="151"/>
      <c r="D81" s="252" t="s">
        <v>56</v>
      </c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161"/>
      <c r="AE81" s="165">
        <v>1798302</v>
      </c>
      <c r="AF81" s="149">
        <f t="shared" si="0"/>
        <v>0.9</v>
      </c>
      <c r="AG81" s="149">
        <f t="shared" si="1"/>
        <v>5.053277252015431</v>
      </c>
      <c r="AH81" s="164"/>
      <c r="AI81" s="130">
        <v>1711800</v>
      </c>
    </row>
    <row r="82" spans="3:35" ht="7.5" customHeight="1"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61"/>
      <c r="AE82" s="165"/>
      <c r="AF82" s="149"/>
      <c r="AG82" s="149"/>
      <c r="AH82" s="164"/>
      <c r="AI82" s="130"/>
    </row>
    <row r="83" spans="3:35" ht="11.25" customHeight="1">
      <c r="C83" s="252" t="s">
        <v>57</v>
      </c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161"/>
      <c r="AE83" s="165">
        <v>1674000</v>
      </c>
      <c r="AF83" s="149">
        <f>ROUND(AE83/AE$9*100,1)</f>
        <v>0.8</v>
      </c>
      <c r="AG83" s="149">
        <f>SUM(AE83/AI83-1)*100</f>
        <v>-48.125193678339016</v>
      </c>
      <c r="AH83" s="164"/>
      <c r="AI83" s="129">
        <v>3227000</v>
      </c>
    </row>
    <row r="84" spans="3:35" ht="9.75" customHeight="1">
      <c r="C84" s="151"/>
      <c r="D84" s="252" t="s">
        <v>57</v>
      </c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161"/>
      <c r="AE84" s="165">
        <v>1674000</v>
      </c>
      <c r="AF84" s="149">
        <f>ROUND(AE84/AE$9*100,1)</f>
        <v>0.8</v>
      </c>
      <c r="AG84" s="149">
        <f>SUM(AE84/AI84-1)*100</f>
        <v>-48.125193678339016</v>
      </c>
      <c r="AH84" s="164"/>
      <c r="AI84" s="130">
        <v>3227000</v>
      </c>
    </row>
    <row r="85" spans="3:35" ht="7.5" customHeight="1"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9"/>
      <c r="AF85" s="168"/>
      <c r="AG85" s="170"/>
      <c r="AH85" s="164"/>
      <c r="AI85" s="131"/>
    </row>
    <row r="86" spans="2:34" ht="10.5" customHeight="1">
      <c r="B86" s="9"/>
      <c r="C86" s="253" t="s">
        <v>7</v>
      </c>
      <c r="D86" s="253"/>
      <c r="E86" s="171" t="s">
        <v>8</v>
      </c>
      <c r="F86" s="172" t="s">
        <v>111</v>
      </c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4"/>
      <c r="AH86" s="164"/>
    </row>
    <row r="87" spans="2:33" ht="11.25" customHeight="1">
      <c r="B87" s="265" t="s">
        <v>4</v>
      </c>
      <c r="C87" s="265"/>
      <c r="D87" s="265"/>
      <c r="E87" s="2" t="s">
        <v>358</v>
      </c>
      <c r="F87" s="20" t="s">
        <v>5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</sheetData>
  <mergeCells count="61">
    <mergeCell ref="C86:D86"/>
    <mergeCell ref="B87:D87"/>
    <mergeCell ref="C76:AC76"/>
    <mergeCell ref="D81:AC81"/>
    <mergeCell ref="C83:AC83"/>
    <mergeCell ref="D84:AC84"/>
    <mergeCell ref="D78:AC78"/>
    <mergeCell ref="D79:AC79"/>
    <mergeCell ref="D80:AC80"/>
    <mergeCell ref="D77:AC77"/>
    <mergeCell ref="D54:AC54"/>
    <mergeCell ref="D64:AC64"/>
    <mergeCell ref="C66:AC66"/>
    <mergeCell ref="D55:AC55"/>
    <mergeCell ref="C57:AC57"/>
    <mergeCell ref="D60:AC60"/>
    <mergeCell ref="D58:AC58"/>
    <mergeCell ref="D50:AC50"/>
    <mergeCell ref="D49:AC49"/>
    <mergeCell ref="C52:AC52"/>
    <mergeCell ref="D53:AC53"/>
    <mergeCell ref="D43:AC43"/>
    <mergeCell ref="C45:AC45"/>
    <mergeCell ref="D46:AC46"/>
    <mergeCell ref="C48:AC48"/>
    <mergeCell ref="D37:AC37"/>
    <mergeCell ref="C39:AC39"/>
    <mergeCell ref="D40:AC40"/>
    <mergeCell ref="C42:AC42"/>
    <mergeCell ref="D31:AC31"/>
    <mergeCell ref="C33:AC33"/>
    <mergeCell ref="D34:AC34"/>
    <mergeCell ref="C36:AC36"/>
    <mergeCell ref="D19:AC19"/>
    <mergeCell ref="D70:AC70"/>
    <mergeCell ref="D71:AC71"/>
    <mergeCell ref="C21:AC21"/>
    <mergeCell ref="D22:AC22"/>
    <mergeCell ref="C24:AC24"/>
    <mergeCell ref="D25:AC25"/>
    <mergeCell ref="C27:AC27"/>
    <mergeCell ref="D28:AC28"/>
    <mergeCell ref="C30:AC30"/>
    <mergeCell ref="D15:AC15"/>
    <mergeCell ref="C17:AC17"/>
    <mergeCell ref="C73:AC73"/>
    <mergeCell ref="D74:AC74"/>
    <mergeCell ref="D59:AC59"/>
    <mergeCell ref="D63:AC63"/>
    <mergeCell ref="C62:AC62"/>
    <mergeCell ref="D67:AC67"/>
    <mergeCell ref="C69:AC69"/>
    <mergeCell ref="D18:AC18"/>
    <mergeCell ref="C11:AC11"/>
    <mergeCell ref="D12:AC12"/>
    <mergeCell ref="D13:AC13"/>
    <mergeCell ref="D14:AC14"/>
    <mergeCell ref="B5:AD6"/>
    <mergeCell ref="AE5:AG5"/>
    <mergeCell ref="B3:AG3"/>
    <mergeCell ref="C9:AC9"/>
  </mergeCells>
  <printOptions horizontalCentered="1"/>
  <pageMargins left="0.4724409448818898" right="0.4724409448818898" top="0.7086614173228347" bottom="0.4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78"/>
  <sheetViews>
    <sheetView view="pageBreakPreview" zoomScale="60" workbookViewId="0" topLeftCell="A1">
      <selection activeCell="AM65" sqref="AM65"/>
    </sheetView>
  </sheetViews>
  <sheetFormatPr defaultColWidth="9.00390625" defaultRowHeight="13.5"/>
  <cols>
    <col min="1" max="1" width="1.00390625" style="3" customWidth="1"/>
    <col min="2" max="30" width="1.625" style="3" customWidth="1"/>
    <col min="31" max="33" width="17.375" style="3" customWidth="1"/>
    <col min="34" max="34" width="1.625" style="3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6"/>
      <c r="AH1" s="97" t="s">
        <v>297</v>
      </c>
    </row>
    <row r="2" ht="9" customHeight="1"/>
    <row r="3" spans="2:34" s="1" customFormat="1" ht="15" customHeight="1">
      <c r="B3" s="304" t="s">
        <v>266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8"/>
    </row>
    <row r="4" spans="2:34" ht="9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269" t="s">
        <v>242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 t="s">
        <v>244</v>
      </c>
      <c r="AF5" s="264"/>
      <c r="AG5" s="249"/>
      <c r="AH5" s="8"/>
    </row>
    <row r="6" spans="2:34" ht="18" customHeight="1">
      <c r="B6" s="248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86" t="s">
        <v>11</v>
      </c>
      <c r="AF6" s="86" t="s">
        <v>12</v>
      </c>
      <c r="AG6" s="69" t="s">
        <v>359</v>
      </c>
      <c r="AH6" s="8"/>
    </row>
    <row r="7" spans="2:34" ht="12.7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63" t="s">
        <v>253</v>
      </c>
      <c r="AF7" s="16" t="s">
        <v>265</v>
      </c>
      <c r="AG7" s="16" t="s">
        <v>265</v>
      </c>
      <c r="AH7" s="7"/>
    </row>
    <row r="8" spans="2:34" ht="12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53"/>
      <c r="AE8" s="9"/>
      <c r="AF8" s="9"/>
      <c r="AG8" s="9"/>
      <c r="AH8" s="9"/>
    </row>
    <row r="9" spans="3:35" s="26" customFormat="1" ht="11.25" customHeight="1">
      <c r="C9" s="251" t="s">
        <v>15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156"/>
      <c r="AE9" s="157">
        <f>SUM(AE11,AE14,AE20,AE25,AE30,AE35,AE38,AE42,AE45,AE52,AE60,AE63,AE68)</f>
        <v>199299048</v>
      </c>
      <c r="AF9" s="158" t="s">
        <v>373</v>
      </c>
      <c r="AG9" s="159">
        <f>SUM(AE9/AI9-1)*100</f>
        <v>4.639393156245419</v>
      </c>
      <c r="AH9" s="175"/>
      <c r="AI9" s="127">
        <f>SUM(AI11,AI14,AI20,AI25,AI30,AI35,AI38,AI42,AI45,AI52,AI60,AI63,AI68)</f>
        <v>190462733</v>
      </c>
    </row>
    <row r="10" spans="3:35" s="9" customFormat="1" ht="12" customHeight="1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61"/>
      <c r="AE10" s="162"/>
      <c r="AF10" s="163"/>
      <c r="AG10" s="163"/>
      <c r="AH10" s="176"/>
      <c r="AI10" s="128"/>
    </row>
    <row r="11" spans="3:35" s="9" customFormat="1" ht="11.25" customHeight="1">
      <c r="C11" s="252" t="s">
        <v>58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161"/>
      <c r="AE11" s="165">
        <v>1001952</v>
      </c>
      <c r="AF11" s="149">
        <f>ROUND(AE11/AE$9*100,1)</f>
        <v>0.5</v>
      </c>
      <c r="AG11" s="149">
        <f>SUM(AE11/AI11-1)*100</f>
        <v>4.449098431833276</v>
      </c>
      <c r="AH11" s="177"/>
      <c r="AI11" s="129">
        <v>959273</v>
      </c>
    </row>
    <row r="12" spans="3:35" s="9" customFormat="1" ht="11.25" customHeight="1">
      <c r="C12" s="151"/>
      <c r="D12" s="252" t="s">
        <v>58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161"/>
      <c r="AE12" s="165">
        <v>1001952</v>
      </c>
      <c r="AF12" s="149">
        <f>ROUND(AE12/AE$9*100,1)</f>
        <v>0.5</v>
      </c>
      <c r="AG12" s="149">
        <f>SUM(AE12/AI12-1)*100</f>
        <v>4.449098431833276</v>
      </c>
      <c r="AH12" s="177"/>
      <c r="AI12" s="130">
        <v>959273</v>
      </c>
    </row>
    <row r="13" spans="3:35" s="9" customFormat="1" ht="12" customHeight="1"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61"/>
      <c r="AE13" s="165"/>
      <c r="AF13" s="149"/>
      <c r="AG13" s="149"/>
      <c r="AH13" s="177"/>
      <c r="AI13" s="130"/>
    </row>
    <row r="14" spans="3:35" s="9" customFormat="1" ht="11.25" customHeight="1">
      <c r="C14" s="252" t="s">
        <v>59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161"/>
      <c r="AE14" s="165">
        <v>16117095</v>
      </c>
      <c r="AF14" s="149">
        <f>ROUND(AE14/AE$9*100,1)</f>
        <v>8.1</v>
      </c>
      <c r="AG14" s="149">
        <f>SUM(AE14/AI14-1)*100</f>
        <v>-0.15987829699043443</v>
      </c>
      <c r="AH14" s="177"/>
      <c r="AI14" s="129">
        <v>16142904</v>
      </c>
    </row>
    <row r="15" spans="3:35" s="9" customFormat="1" ht="11.25" customHeight="1">
      <c r="C15" s="151"/>
      <c r="D15" s="252" t="s">
        <v>60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161"/>
      <c r="AE15" s="165">
        <v>15162534</v>
      </c>
      <c r="AF15" s="149">
        <f>ROUND(AE15/AE$9*100,1)</f>
        <v>7.6</v>
      </c>
      <c r="AG15" s="149">
        <f>SUM(AE15/AI15-1)*100</f>
        <v>-3.683460189263399</v>
      </c>
      <c r="AH15" s="177"/>
      <c r="AI15" s="130">
        <v>15742399</v>
      </c>
    </row>
    <row r="16" spans="3:35" s="9" customFormat="1" ht="11.25" customHeight="1">
      <c r="C16" s="151"/>
      <c r="D16" s="252" t="s">
        <v>61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161"/>
      <c r="AE16" s="165">
        <v>758942</v>
      </c>
      <c r="AF16" s="149">
        <f>ROUND(AE16/AE$9*100,1)</f>
        <v>0.4</v>
      </c>
      <c r="AG16" s="149">
        <f>SUM(AE16/AI16-1)*100</f>
        <v>253.23779514365637</v>
      </c>
      <c r="AH16" s="177"/>
      <c r="AI16" s="130">
        <v>214853</v>
      </c>
    </row>
    <row r="17" spans="3:35" s="9" customFormat="1" ht="11.25" customHeight="1">
      <c r="C17" s="151"/>
      <c r="D17" s="252" t="s">
        <v>62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161"/>
      <c r="AE17" s="165">
        <v>85269</v>
      </c>
      <c r="AF17" s="149">
        <f>ROUND(AE17/AE$9*100,1)</f>
        <v>0</v>
      </c>
      <c r="AG17" s="149">
        <f>SUM(AE17/AI17-1)*100</f>
        <v>6.923057631539353</v>
      </c>
      <c r="AH17" s="177"/>
      <c r="AI17" s="130">
        <v>79748</v>
      </c>
    </row>
    <row r="18" spans="3:35" s="9" customFormat="1" ht="11.25" customHeight="1">
      <c r="C18" s="151"/>
      <c r="D18" s="252" t="s">
        <v>63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161"/>
      <c r="AE18" s="165">
        <v>110350</v>
      </c>
      <c r="AF18" s="149">
        <f>ROUND(AE18/AE$9*100,1)</f>
        <v>0.1</v>
      </c>
      <c r="AG18" s="149">
        <f>SUM(AE18/AI18-1)*100</f>
        <v>4.198141713249726</v>
      </c>
      <c r="AH18" s="177"/>
      <c r="AI18" s="130">
        <v>105904</v>
      </c>
    </row>
    <row r="19" spans="3:35" s="9" customFormat="1" ht="12" customHeight="1"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61"/>
      <c r="AE19" s="165"/>
      <c r="AF19" s="149"/>
      <c r="AG19" s="149"/>
      <c r="AH19" s="177"/>
      <c r="AI19" s="130"/>
    </row>
    <row r="20" spans="3:35" s="9" customFormat="1" ht="11.25" customHeight="1">
      <c r="C20" s="252" t="s">
        <v>64</v>
      </c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161"/>
      <c r="AE20" s="165">
        <v>14950464</v>
      </c>
      <c r="AF20" s="149">
        <f>ROUND(AE20/AE$9*100,1)</f>
        <v>7.5</v>
      </c>
      <c r="AG20" s="149">
        <f>SUM(AE20/AI20-1)*100</f>
        <v>6.29097185395775</v>
      </c>
      <c r="AH20" s="177"/>
      <c r="AI20" s="129">
        <v>14065601</v>
      </c>
    </row>
    <row r="21" spans="3:35" s="9" customFormat="1" ht="11.25" customHeight="1">
      <c r="C21" s="151"/>
      <c r="D21" s="252" t="s">
        <v>64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161"/>
      <c r="AE21" s="165">
        <v>13356229</v>
      </c>
      <c r="AF21" s="149">
        <f>ROUND(AE21/AE$9*100,1)</f>
        <v>6.7</v>
      </c>
      <c r="AG21" s="149">
        <f>SUM(AE21/AI21-1)*100</f>
        <v>6.154857379706535</v>
      </c>
      <c r="AH21" s="177"/>
      <c r="AI21" s="130">
        <v>12581835</v>
      </c>
    </row>
    <row r="22" spans="3:35" s="9" customFormat="1" ht="11.25" customHeight="1">
      <c r="C22" s="151"/>
      <c r="D22" s="252" t="s">
        <v>65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161"/>
      <c r="AE22" s="165">
        <v>1430571</v>
      </c>
      <c r="AF22" s="149">
        <f>ROUND(AE22/AE$9*100,1)</f>
        <v>0.7</v>
      </c>
      <c r="AG22" s="149">
        <f>SUM(AE22/AI22-1)*100</f>
        <v>6.980015434868436</v>
      </c>
      <c r="AH22" s="177"/>
      <c r="AI22" s="130">
        <v>1337232</v>
      </c>
    </row>
    <row r="23" spans="3:35" s="9" customFormat="1" ht="11.25" customHeight="1">
      <c r="C23" s="151"/>
      <c r="D23" s="252" t="s">
        <v>66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161"/>
      <c r="AE23" s="165">
        <v>163664</v>
      </c>
      <c r="AF23" s="149">
        <f>ROUND(AE23/AE$9*100,1)</f>
        <v>0.1</v>
      </c>
      <c r="AG23" s="149">
        <f>SUM(AE23/AI23-1)*100</f>
        <v>11.690119699182432</v>
      </c>
      <c r="AH23" s="177"/>
      <c r="AI23" s="130">
        <v>146534</v>
      </c>
    </row>
    <row r="24" spans="3:35" s="9" customFormat="1" ht="11.25" customHeight="1"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61"/>
      <c r="AE24" s="165"/>
      <c r="AF24" s="149"/>
      <c r="AG24" s="149"/>
      <c r="AH24" s="177"/>
      <c r="AI24" s="130"/>
    </row>
    <row r="25" spans="3:35" s="9" customFormat="1" ht="11.25" customHeight="1">
      <c r="C25" s="252" t="s">
        <v>329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161"/>
      <c r="AE25" s="165">
        <v>4876786</v>
      </c>
      <c r="AF25" s="149">
        <f>ROUND(AE25/AE$9*100,1)</f>
        <v>2.4</v>
      </c>
      <c r="AG25" s="149">
        <f>SUM(AE25/AI25-1)*100</f>
        <v>15.078383923715055</v>
      </c>
      <c r="AH25" s="177"/>
      <c r="AI25" s="129">
        <v>4237795</v>
      </c>
    </row>
    <row r="26" spans="3:35" s="9" customFormat="1" ht="12" customHeight="1">
      <c r="C26" s="151"/>
      <c r="D26" s="252" t="s">
        <v>68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161"/>
      <c r="AE26" s="165">
        <v>2020620</v>
      </c>
      <c r="AF26" s="149">
        <f>ROUND(AE26/AE$9*100,1)</f>
        <v>1</v>
      </c>
      <c r="AG26" s="149">
        <f>SUM(AE26/AI26-1)*100</f>
        <v>1.8615279682894448</v>
      </c>
      <c r="AH26" s="177"/>
      <c r="AI26" s="130">
        <v>1983693</v>
      </c>
    </row>
    <row r="27" spans="3:35" s="9" customFormat="1" ht="11.25" customHeight="1">
      <c r="C27" s="151"/>
      <c r="D27" s="252" t="s">
        <v>67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161"/>
      <c r="AE27" s="165">
        <v>2624251</v>
      </c>
      <c r="AF27" s="149">
        <f>ROUND(AE27/AE$9*100,1)</f>
        <v>1.3</v>
      </c>
      <c r="AG27" s="149">
        <f>SUM(AE27/AI27-1)*100</f>
        <v>27.09018908184668</v>
      </c>
      <c r="AH27" s="177"/>
      <c r="AI27" s="130">
        <v>2064873</v>
      </c>
    </row>
    <row r="28" spans="3:35" s="9" customFormat="1" ht="11.25" customHeight="1">
      <c r="C28" s="151"/>
      <c r="D28" s="252" t="s">
        <v>69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161"/>
      <c r="AE28" s="165">
        <v>231915</v>
      </c>
      <c r="AF28" s="149">
        <f>ROUND(AE28/AE$9*100,1)</f>
        <v>0.1</v>
      </c>
      <c r="AG28" s="149">
        <f>SUM(AE28/AI28-1)*100</f>
        <v>22.55785318318018</v>
      </c>
      <c r="AH28" s="177"/>
      <c r="AI28" s="130">
        <v>189229</v>
      </c>
    </row>
    <row r="29" spans="3:35" s="9" customFormat="1" ht="11.25" customHeight="1"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61"/>
      <c r="AE29" s="165"/>
      <c r="AF29" s="149"/>
      <c r="AG29" s="149"/>
      <c r="AH29" s="177"/>
      <c r="AI29" s="130"/>
    </row>
    <row r="30" spans="3:35" s="9" customFormat="1" ht="12" customHeight="1">
      <c r="C30" s="252" t="s">
        <v>70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161"/>
      <c r="AE30" s="165">
        <v>57118990</v>
      </c>
      <c r="AF30" s="149">
        <f>ROUND(AE30/AE$9*100,1)</f>
        <v>28.7</v>
      </c>
      <c r="AG30" s="149">
        <f>SUM(AE30/AI30-1)*100</f>
        <v>3.4935732199266267</v>
      </c>
      <c r="AH30" s="177"/>
      <c r="AI30" s="129">
        <v>55190857</v>
      </c>
    </row>
    <row r="31" spans="3:35" s="9" customFormat="1" ht="11.25" customHeight="1">
      <c r="C31" s="151"/>
      <c r="D31" s="252" t="s">
        <v>70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161"/>
      <c r="AE31" s="165">
        <v>25145960</v>
      </c>
      <c r="AF31" s="149">
        <f>ROUND(AE31/AE$9*100,1)</f>
        <v>12.6</v>
      </c>
      <c r="AG31" s="149">
        <f>SUM(AE31/AI31-1)*100</f>
        <v>2.711269771624125</v>
      </c>
      <c r="AH31" s="177"/>
      <c r="AI31" s="130">
        <v>24482182</v>
      </c>
    </row>
    <row r="32" spans="3:35" s="9" customFormat="1" ht="11.25" customHeight="1">
      <c r="C32" s="151"/>
      <c r="D32" s="252" t="s">
        <v>71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161"/>
      <c r="AE32" s="165">
        <v>25388280</v>
      </c>
      <c r="AF32" s="149">
        <f>ROUND(AE32/AE$9*100,1)</f>
        <v>12.7</v>
      </c>
      <c r="AG32" s="149">
        <f>SUM(AE32/AI32-1)*100</f>
        <v>3.382317095169718</v>
      </c>
      <c r="AH32" s="177"/>
      <c r="AI32" s="130">
        <v>24557662</v>
      </c>
    </row>
    <row r="33" spans="3:35" s="9" customFormat="1" ht="11.25" customHeight="1">
      <c r="C33" s="151"/>
      <c r="D33" s="252" t="s">
        <v>72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161"/>
      <c r="AE33" s="165">
        <v>6584750</v>
      </c>
      <c r="AF33" s="149">
        <f>ROUND(AE33/AE$9*100,1)</f>
        <v>3.3</v>
      </c>
      <c r="AG33" s="149">
        <f>SUM(AE33/AI33-1)*100</f>
        <v>7.051472659869185</v>
      </c>
      <c r="AH33" s="177"/>
      <c r="AI33" s="130">
        <v>6151013</v>
      </c>
    </row>
    <row r="34" spans="3:35" s="9" customFormat="1" ht="11.25" customHeight="1"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61"/>
      <c r="AE34" s="165"/>
      <c r="AF34" s="149"/>
      <c r="AG34" s="149"/>
      <c r="AH34" s="177"/>
      <c r="AI34" s="130"/>
    </row>
    <row r="35" spans="3:35" s="9" customFormat="1" ht="12" customHeight="1">
      <c r="C35" s="252" t="s">
        <v>73</v>
      </c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161"/>
      <c r="AE35" s="165">
        <v>34206332</v>
      </c>
      <c r="AF35" s="149">
        <f>ROUND(AE35/AE$9*100,1)</f>
        <v>17.2</v>
      </c>
      <c r="AG35" s="149">
        <f>SUM(AE35/AI35-1)*100</f>
        <v>12.85958218076475</v>
      </c>
      <c r="AH35" s="177"/>
      <c r="AI35" s="129">
        <v>30308753</v>
      </c>
    </row>
    <row r="36" spans="3:35" s="9" customFormat="1" ht="11.25" customHeight="1">
      <c r="C36" s="151"/>
      <c r="D36" s="252" t="s">
        <v>73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161"/>
      <c r="AE36" s="165">
        <v>34206332</v>
      </c>
      <c r="AF36" s="149">
        <f>ROUND(AE36/AE$9*100,1)</f>
        <v>17.2</v>
      </c>
      <c r="AG36" s="149">
        <f>SUM(AE36/AI36-1)*100</f>
        <v>12.85958218076475</v>
      </c>
      <c r="AH36" s="177"/>
      <c r="AI36" s="130">
        <v>30308753</v>
      </c>
    </row>
    <row r="37" spans="3:35" s="9" customFormat="1" ht="11.25" customHeight="1"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61"/>
      <c r="AE37" s="165"/>
      <c r="AF37" s="149"/>
      <c r="AG37" s="149"/>
      <c r="AH37" s="177"/>
      <c r="AI37" s="130"/>
    </row>
    <row r="38" spans="3:35" s="9" customFormat="1" ht="12" customHeight="1">
      <c r="C38" s="252" t="s">
        <v>74</v>
      </c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161"/>
      <c r="AE38" s="165">
        <v>11190826</v>
      </c>
      <c r="AF38" s="149">
        <f>ROUND(AE38/AE$9*100,1)</f>
        <v>5.6</v>
      </c>
      <c r="AG38" s="149">
        <f>SUM(AE38/AI38-1)*100</f>
        <v>12.906454675137425</v>
      </c>
      <c r="AH38" s="177"/>
      <c r="AI38" s="129">
        <v>9911591</v>
      </c>
    </row>
    <row r="39" spans="3:35" s="9" customFormat="1" ht="11.25" customHeight="1">
      <c r="C39" s="151"/>
      <c r="D39" s="252" t="s">
        <v>319</v>
      </c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161"/>
      <c r="AE39" s="165">
        <v>666708</v>
      </c>
      <c r="AF39" s="149">
        <f>ROUND(AE39/AE$9*100,1)</f>
        <v>0.3</v>
      </c>
      <c r="AG39" s="149">
        <f>SUM(AE39/AI39-1)*100</f>
        <v>45.64575323313527</v>
      </c>
      <c r="AH39" s="177"/>
      <c r="AI39" s="130">
        <v>457760</v>
      </c>
    </row>
    <row r="40" spans="3:35" s="9" customFormat="1" ht="11.25" customHeight="1">
      <c r="C40" s="151"/>
      <c r="D40" s="252" t="s">
        <v>75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161"/>
      <c r="AE40" s="165">
        <v>10524118</v>
      </c>
      <c r="AF40" s="149">
        <f>ROUND(AE40/AE$9*100,1)</f>
        <v>5.3</v>
      </c>
      <c r="AG40" s="149">
        <f>SUM(AE40/AI40-1)*100</f>
        <v>11.32119878174256</v>
      </c>
      <c r="AH40" s="177"/>
      <c r="AI40" s="130">
        <v>9453831</v>
      </c>
    </row>
    <row r="41" spans="3:35" s="9" customFormat="1" ht="11.25" customHeight="1"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61"/>
      <c r="AE41" s="165"/>
      <c r="AF41" s="149"/>
      <c r="AG41" s="149"/>
      <c r="AH41" s="177"/>
      <c r="AI41" s="130"/>
    </row>
    <row r="42" spans="3:35" s="9" customFormat="1" ht="12" customHeight="1">
      <c r="C42" s="252" t="s">
        <v>76</v>
      </c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161"/>
      <c r="AE42" s="165">
        <v>5950935</v>
      </c>
      <c r="AF42" s="149">
        <f>ROUND(AE42/AE$9*100,1)</f>
        <v>3</v>
      </c>
      <c r="AG42" s="149">
        <f>SUM(AE42/AI42-1)*100</f>
        <v>16.874956178777634</v>
      </c>
      <c r="AH42" s="177"/>
      <c r="AI42" s="129">
        <v>5091711</v>
      </c>
    </row>
    <row r="43" spans="3:35" s="9" customFormat="1" ht="11.25" customHeight="1">
      <c r="C43" s="151"/>
      <c r="D43" s="252" t="s">
        <v>76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161"/>
      <c r="AE43" s="165">
        <v>5950935</v>
      </c>
      <c r="AF43" s="149">
        <f>ROUND(AE43/AE$9*100,1)</f>
        <v>3</v>
      </c>
      <c r="AG43" s="149">
        <f>SUM(AE43/AI43-1)*100</f>
        <v>16.874956178777634</v>
      </c>
      <c r="AH43" s="177"/>
      <c r="AI43" s="130">
        <v>5091711</v>
      </c>
    </row>
    <row r="44" spans="3:35" s="9" customFormat="1" ht="11.25" customHeight="1"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61"/>
      <c r="AE44" s="165"/>
      <c r="AF44" s="149"/>
      <c r="AG44" s="149"/>
      <c r="AH44" s="177"/>
      <c r="AI44" s="130"/>
    </row>
    <row r="45" spans="3:35" s="9" customFormat="1" ht="12" customHeight="1">
      <c r="C45" s="252" t="s">
        <v>77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161"/>
      <c r="AE45" s="165">
        <v>14355939</v>
      </c>
      <c r="AF45" s="149">
        <f aca="true" t="shared" si="0" ref="AF45:AF50">ROUND(AE45/AE$9*100,1)</f>
        <v>7.2</v>
      </c>
      <c r="AG45" s="149">
        <f aca="true" t="shared" si="1" ref="AG45:AG50">SUM(AE45/AI45-1)*100</f>
        <v>12.020762164225985</v>
      </c>
      <c r="AH45" s="177"/>
      <c r="AI45" s="129">
        <v>12815427</v>
      </c>
    </row>
    <row r="46" spans="3:35" s="9" customFormat="1" ht="11.25" customHeight="1">
      <c r="C46" s="151"/>
      <c r="D46" s="252" t="s">
        <v>78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161"/>
      <c r="AE46" s="165">
        <v>759513</v>
      </c>
      <c r="AF46" s="149">
        <f t="shared" si="0"/>
        <v>0.4</v>
      </c>
      <c r="AG46" s="149">
        <f t="shared" si="1"/>
        <v>11.477837645839717</v>
      </c>
      <c r="AH46" s="177"/>
      <c r="AI46" s="130">
        <v>681313</v>
      </c>
    </row>
    <row r="47" spans="3:35" s="9" customFormat="1" ht="11.25" customHeight="1">
      <c r="C47" s="151"/>
      <c r="D47" s="252" t="s">
        <v>80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161"/>
      <c r="AE47" s="165">
        <v>7207100</v>
      </c>
      <c r="AF47" s="149">
        <f t="shared" si="0"/>
        <v>3.6</v>
      </c>
      <c r="AG47" s="149">
        <f t="shared" si="1"/>
        <v>7.647930580520046</v>
      </c>
      <c r="AH47" s="177"/>
      <c r="AI47" s="130">
        <v>6695066</v>
      </c>
    </row>
    <row r="48" spans="3:35" s="9" customFormat="1" ht="11.25" customHeight="1">
      <c r="C48" s="151"/>
      <c r="D48" s="252" t="s">
        <v>320</v>
      </c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161"/>
      <c r="AE48" s="165">
        <v>534227</v>
      </c>
      <c r="AF48" s="149">
        <f t="shared" si="0"/>
        <v>0.3</v>
      </c>
      <c r="AG48" s="149">
        <f t="shared" si="1"/>
        <v>151.7907725372459</v>
      </c>
      <c r="AH48" s="177"/>
      <c r="AI48" s="130">
        <v>212171</v>
      </c>
    </row>
    <row r="49" spans="3:35" s="9" customFormat="1" ht="11.25" customHeight="1">
      <c r="C49" s="151"/>
      <c r="D49" s="252" t="s">
        <v>79</v>
      </c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161"/>
      <c r="AE49" s="165">
        <v>1664153</v>
      </c>
      <c r="AF49" s="149">
        <f t="shared" si="0"/>
        <v>0.8</v>
      </c>
      <c r="AG49" s="149">
        <f t="shared" si="1"/>
        <v>-11.994883057558203</v>
      </c>
      <c r="AH49" s="177"/>
      <c r="AI49" s="130">
        <v>1890973</v>
      </c>
    </row>
    <row r="50" spans="3:35" s="9" customFormat="1" ht="11.25" customHeight="1">
      <c r="C50" s="151"/>
      <c r="D50" s="252" t="s">
        <v>82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161"/>
      <c r="AE50" s="165">
        <v>4190946</v>
      </c>
      <c r="AF50" s="149">
        <f t="shared" si="0"/>
        <v>2.1</v>
      </c>
      <c r="AG50" s="149">
        <f t="shared" si="1"/>
        <v>25.631492992604098</v>
      </c>
      <c r="AH50" s="177"/>
      <c r="AI50" s="130">
        <v>3335904</v>
      </c>
    </row>
    <row r="51" spans="3:35" s="9" customFormat="1" ht="11.25" customHeight="1"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61"/>
      <c r="AE51" s="165"/>
      <c r="AF51" s="149"/>
      <c r="AG51" s="149"/>
      <c r="AH51" s="177"/>
      <c r="AI51" s="130"/>
    </row>
    <row r="52" spans="3:35" s="9" customFormat="1" ht="12" customHeight="1">
      <c r="C52" s="252" t="s">
        <v>83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161"/>
      <c r="AE52" s="165">
        <v>26089921</v>
      </c>
      <c r="AF52" s="149">
        <f aca="true" t="shared" si="2" ref="AF52:AF58">ROUND(AE52/AE$9*100,1)</f>
        <v>13.1</v>
      </c>
      <c r="AG52" s="149">
        <f aca="true" t="shared" si="3" ref="AG52:AG58">SUM(AE52/AI52-1)*100</f>
        <v>-6.142196980748304</v>
      </c>
      <c r="AH52" s="176"/>
      <c r="AI52" s="129">
        <v>27797285</v>
      </c>
    </row>
    <row r="53" spans="3:35" s="9" customFormat="1" ht="11.25" customHeight="1">
      <c r="C53" s="151"/>
      <c r="D53" s="252" t="s">
        <v>84</v>
      </c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161"/>
      <c r="AE53" s="165">
        <v>2553402</v>
      </c>
      <c r="AF53" s="149">
        <f t="shared" si="2"/>
        <v>1.3</v>
      </c>
      <c r="AG53" s="149">
        <f t="shared" si="3"/>
        <v>2.8384667277505438</v>
      </c>
      <c r="AH53" s="177"/>
      <c r="AI53" s="130">
        <v>2482925</v>
      </c>
    </row>
    <row r="54" spans="3:35" s="9" customFormat="1" ht="11.25" customHeight="1">
      <c r="C54" s="151"/>
      <c r="D54" s="252" t="s">
        <v>85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161"/>
      <c r="AE54" s="165">
        <v>9298236</v>
      </c>
      <c r="AF54" s="149">
        <f t="shared" si="2"/>
        <v>4.7</v>
      </c>
      <c r="AG54" s="149">
        <f t="shared" si="3"/>
        <v>-1.6913459390347496</v>
      </c>
      <c r="AH54" s="177"/>
      <c r="AI54" s="130">
        <v>9458207</v>
      </c>
    </row>
    <row r="55" spans="3:35" s="9" customFormat="1" ht="11.25" customHeight="1">
      <c r="C55" s="151"/>
      <c r="D55" s="252" t="s">
        <v>86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161"/>
      <c r="AE55" s="165">
        <v>5281827</v>
      </c>
      <c r="AF55" s="149">
        <f t="shared" si="2"/>
        <v>2.7</v>
      </c>
      <c r="AG55" s="149">
        <f t="shared" si="3"/>
        <v>7.218897939571778</v>
      </c>
      <c r="AH55" s="177"/>
      <c r="AI55" s="130">
        <v>4926209</v>
      </c>
    </row>
    <row r="56" spans="3:35" s="9" customFormat="1" ht="11.25" customHeight="1">
      <c r="C56" s="151"/>
      <c r="D56" s="252" t="s">
        <v>87</v>
      </c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161"/>
      <c r="AE56" s="165">
        <v>2760500</v>
      </c>
      <c r="AF56" s="149">
        <f t="shared" si="2"/>
        <v>1.4</v>
      </c>
      <c r="AG56" s="149">
        <f t="shared" si="3"/>
        <v>-0.12698941031327182</v>
      </c>
      <c r="AH56" s="177"/>
      <c r="AI56" s="130">
        <v>2764010</v>
      </c>
    </row>
    <row r="57" spans="3:35" s="9" customFormat="1" ht="11.25" customHeight="1">
      <c r="C57" s="151"/>
      <c r="D57" s="252" t="s">
        <v>88</v>
      </c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161"/>
      <c r="AE57" s="165">
        <v>4175766</v>
      </c>
      <c r="AF57" s="149">
        <f t="shared" si="2"/>
        <v>2.1</v>
      </c>
      <c r="AG57" s="149">
        <f t="shared" si="3"/>
        <v>-2.5551990624612775</v>
      </c>
      <c r="AH57" s="177"/>
      <c r="AI57" s="130">
        <v>4285263</v>
      </c>
    </row>
    <row r="58" spans="3:35" s="9" customFormat="1" ht="11.25" customHeight="1">
      <c r="C58" s="151"/>
      <c r="D58" s="252" t="s">
        <v>89</v>
      </c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161"/>
      <c r="AE58" s="165">
        <v>2020190</v>
      </c>
      <c r="AF58" s="149">
        <f t="shared" si="2"/>
        <v>1</v>
      </c>
      <c r="AG58" s="149">
        <f t="shared" si="3"/>
        <v>-47.94225019332997</v>
      </c>
      <c r="AH58" s="177"/>
      <c r="AI58" s="130">
        <v>3880671</v>
      </c>
    </row>
    <row r="59" spans="3:35" s="9" customFormat="1" ht="11.25" customHeight="1"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61"/>
      <c r="AE59" s="165"/>
      <c r="AF59" s="149"/>
      <c r="AG59" s="149"/>
      <c r="AH59" s="177"/>
      <c r="AI59" s="130"/>
    </row>
    <row r="60" spans="3:35" s="9" customFormat="1" ht="12" customHeight="1">
      <c r="C60" s="252" t="s">
        <v>90</v>
      </c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161"/>
      <c r="AE60" s="165">
        <v>11753846</v>
      </c>
      <c r="AF60" s="149">
        <f>ROUND(AE60/AE$9*100,1)</f>
        <v>5.9</v>
      </c>
      <c r="AG60" s="149">
        <f>SUM(AE60/AI60-1)*100</f>
        <v>-6.689143916852702</v>
      </c>
      <c r="AH60" s="177"/>
      <c r="AI60" s="129">
        <v>12596440</v>
      </c>
    </row>
    <row r="61" spans="3:35" s="9" customFormat="1" ht="11.25" customHeight="1">
      <c r="C61" s="151"/>
      <c r="D61" s="252" t="s">
        <v>91</v>
      </c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161"/>
      <c r="AE61" s="165">
        <v>11753846</v>
      </c>
      <c r="AF61" s="149">
        <f>ROUND(AE61/AE$9*100,1)</f>
        <v>5.9</v>
      </c>
      <c r="AG61" s="149">
        <f>SUM(AE61/AI61-1)*100</f>
        <v>-6.689143916852702</v>
      </c>
      <c r="AH61" s="177"/>
      <c r="AI61" s="130">
        <v>12596440</v>
      </c>
    </row>
    <row r="62" spans="3:35" s="9" customFormat="1" ht="11.25" customHeight="1"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61"/>
      <c r="AE62" s="165"/>
      <c r="AF62" s="149"/>
      <c r="AG62" s="149"/>
      <c r="AH62" s="177"/>
      <c r="AI62" s="130"/>
    </row>
    <row r="63" spans="3:35" s="9" customFormat="1" ht="12" customHeight="1">
      <c r="C63" s="252" t="s">
        <v>92</v>
      </c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161"/>
      <c r="AE63" s="165">
        <v>1585962</v>
      </c>
      <c r="AF63" s="149">
        <f>ROUND(AE63/AE$9*100,1)</f>
        <v>0.8</v>
      </c>
      <c r="AG63" s="149">
        <f>SUM(AE63/AI63-1)*100</f>
        <v>27.376684207482803</v>
      </c>
      <c r="AH63" s="177"/>
      <c r="AI63" s="129">
        <v>1245096</v>
      </c>
    </row>
    <row r="64" spans="3:35" s="9" customFormat="1" ht="11.25" customHeight="1">
      <c r="C64" s="151"/>
      <c r="D64" s="252" t="s">
        <v>93</v>
      </c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161"/>
      <c r="AE64" s="165">
        <v>758868</v>
      </c>
      <c r="AF64" s="149">
        <f>ROUND(AE64/AE$9*100,1)</f>
        <v>0.4</v>
      </c>
      <c r="AG64" s="149">
        <f>SUM(AE64/AI64-1)*100</f>
        <v>0.6398839323486838</v>
      </c>
      <c r="AH64" s="177"/>
      <c r="AI64" s="130">
        <v>754043</v>
      </c>
    </row>
    <row r="65" spans="3:35" s="9" customFormat="1" ht="11.25" customHeight="1">
      <c r="C65" s="151"/>
      <c r="D65" s="252" t="s">
        <v>94</v>
      </c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161"/>
      <c r="AE65" s="165">
        <v>86250</v>
      </c>
      <c r="AF65" s="149">
        <f>ROUND(AE65/AE$9*100,1)</f>
        <v>0</v>
      </c>
      <c r="AG65" s="167">
        <v>0</v>
      </c>
      <c r="AH65" s="177"/>
      <c r="AI65" s="130">
        <v>86250</v>
      </c>
    </row>
    <row r="66" spans="3:35" s="9" customFormat="1" ht="11.25" customHeight="1">
      <c r="C66" s="151"/>
      <c r="D66" s="252" t="s">
        <v>95</v>
      </c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161"/>
      <c r="AE66" s="165">
        <v>740844</v>
      </c>
      <c r="AF66" s="149">
        <f>ROUND(AE66/AE$9*100,1)</f>
        <v>0.4</v>
      </c>
      <c r="AG66" s="149">
        <f>SUM(AE66/AI66-1)*100</f>
        <v>83.0134658092949</v>
      </c>
      <c r="AH66" s="177"/>
      <c r="AI66" s="130">
        <v>404803</v>
      </c>
    </row>
    <row r="67" spans="3:35" s="9" customFormat="1" ht="11.25" customHeight="1"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61"/>
      <c r="AE67" s="165"/>
      <c r="AF67" s="149"/>
      <c r="AG67" s="149"/>
      <c r="AH67" s="177"/>
      <c r="AI67" s="130"/>
    </row>
    <row r="68" spans="3:35" s="9" customFormat="1" ht="12" customHeight="1">
      <c r="C68" s="252" t="s">
        <v>96</v>
      </c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161"/>
      <c r="AE68" s="165">
        <v>100000</v>
      </c>
      <c r="AF68" s="149">
        <f>ROUND(AE68/AE$9*100,1)</f>
        <v>0.1</v>
      </c>
      <c r="AG68" s="167">
        <v>0</v>
      </c>
      <c r="AH68" s="177"/>
      <c r="AI68" s="129">
        <v>100000</v>
      </c>
    </row>
    <row r="69" spans="3:35" s="9" customFormat="1" ht="11.25" customHeight="1">
      <c r="C69" s="151"/>
      <c r="D69" s="252" t="s">
        <v>96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161"/>
      <c r="AE69" s="165">
        <v>100000</v>
      </c>
      <c r="AF69" s="149">
        <f>ROUND(AE69/AE$9*100,1)</f>
        <v>0.1</v>
      </c>
      <c r="AG69" s="167">
        <v>0</v>
      </c>
      <c r="AH69" s="177"/>
      <c r="AI69" s="130">
        <v>100000</v>
      </c>
    </row>
    <row r="70" spans="2:35" s="9" customFormat="1" ht="11.25" customHeight="1">
      <c r="B70" s="12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78"/>
      <c r="AE70" s="179"/>
      <c r="AF70" s="168"/>
      <c r="AG70" s="180"/>
      <c r="AH70" s="177"/>
      <c r="AI70" s="17"/>
    </row>
    <row r="71" spans="3:34" ht="11.25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73"/>
    </row>
    <row r="72" ht="12" customHeight="1"/>
    <row r="73" spans="5:33" ht="10.5" customHeight="1">
      <c r="E73" s="245"/>
      <c r="F73" s="9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5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5"/>
      <c r="AG73" s="254"/>
    </row>
    <row r="74" spans="5:33" ht="13.5" customHeight="1">
      <c r="E74" s="9"/>
      <c r="F74" s="9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</row>
    <row r="75" spans="5:33" ht="13.5" customHeight="1">
      <c r="E75" s="9"/>
      <c r="F75" s="9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</row>
    <row r="76" spans="5:33" ht="13.5" customHeight="1">
      <c r="E76" s="9"/>
      <c r="F76" s="9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</row>
    <row r="77" spans="5:33" ht="13.5" customHeight="1">
      <c r="E77" s="9"/>
      <c r="F77" s="9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</row>
    <row r="78" spans="5:33" ht="14.25" customHeight="1">
      <c r="E78" s="9"/>
      <c r="F78" s="9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</row>
  </sheetData>
  <mergeCells count="51">
    <mergeCell ref="C45:AC45"/>
    <mergeCell ref="D46:AC46"/>
    <mergeCell ref="C52:AC52"/>
    <mergeCell ref="D53:AC53"/>
    <mergeCell ref="D50:AC50"/>
    <mergeCell ref="D48:AC48"/>
    <mergeCell ref="D47:AC47"/>
    <mergeCell ref="D49:AC49"/>
    <mergeCell ref="D66:AC66"/>
    <mergeCell ref="C68:AC68"/>
    <mergeCell ref="D69:AC69"/>
    <mergeCell ref="D58:AC58"/>
    <mergeCell ref="D65:AC65"/>
    <mergeCell ref="C60:AC60"/>
    <mergeCell ref="D61:AC61"/>
    <mergeCell ref="C63:AC63"/>
    <mergeCell ref="D64:AC64"/>
    <mergeCell ref="D57:AC57"/>
    <mergeCell ref="D56:AC56"/>
    <mergeCell ref="D55:AC55"/>
    <mergeCell ref="D54:AC54"/>
    <mergeCell ref="D40:AC40"/>
    <mergeCell ref="C42:AC42"/>
    <mergeCell ref="D43:AC43"/>
    <mergeCell ref="C35:AC35"/>
    <mergeCell ref="D36:AC36"/>
    <mergeCell ref="C38:AC38"/>
    <mergeCell ref="D39:AC39"/>
    <mergeCell ref="D33:AC33"/>
    <mergeCell ref="D32:AC32"/>
    <mergeCell ref="C30:AC30"/>
    <mergeCell ref="D31:AC31"/>
    <mergeCell ref="D28:AC28"/>
    <mergeCell ref="C25:AC25"/>
    <mergeCell ref="D26:AC26"/>
    <mergeCell ref="D27:AC27"/>
    <mergeCell ref="D23:AC23"/>
    <mergeCell ref="D22:AC22"/>
    <mergeCell ref="D21:AC21"/>
    <mergeCell ref="C20:AC20"/>
    <mergeCell ref="D18:AC18"/>
    <mergeCell ref="D17:AC17"/>
    <mergeCell ref="D16:AC16"/>
    <mergeCell ref="D15:AC15"/>
    <mergeCell ref="B3:AG3"/>
    <mergeCell ref="AE5:AG5"/>
    <mergeCell ref="C14:AC14"/>
    <mergeCell ref="D12:AC12"/>
    <mergeCell ref="C11:AC11"/>
    <mergeCell ref="C9:AC9"/>
    <mergeCell ref="B5:AD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74"/>
  <sheetViews>
    <sheetView view="pageBreakPreview" zoomScale="60" workbookViewId="0" topLeftCell="A1">
      <selection activeCell="AG18" sqref="AG18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35" width="11.125" style="3" bestFit="1" customWidth="1"/>
    <col min="36" max="16384" width="9.00390625" style="3" customWidth="1"/>
  </cols>
  <sheetData>
    <row r="1" spans="1:26" ht="10.5" customHeight="1">
      <c r="A1" s="98" t="s">
        <v>298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0.5" customHeight="1"/>
    <row r="3" spans="2:34" s="1" customFormat="1" ht="18" customHeight="1">
      <c r="B3" s="250" t="s">
        <v>331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1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269" t="s">
        <v>242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 t="s">
        <v>243</v>
      </c>
      <c r="AF5" s="264"/>
      <c r="AG5" s="249"/>
      <c r="AH5" s="9"/>
    </row>
    <row r="6" spans="2:35" ht="18" customHeight="1">
      <c r="B6" s="248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86" t="s">
        <v>11</v>
      </c>
      <c r="AF6" s="86" t="s">
        <v>12</v>
      </c>
      <c r="AG6" s="69" t="s">
        <v>13</v>
      </c>
      <c r="AH6" s="7"/>
      <c r="AI6" s="132"/>
    </row>
    <row r="7" spans="2:35" ht="11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63" t="s">
        <v>253</v>
      </c>
      <c r="AF7" s="16" t="s">
        <v>265</v>
      </c>
      <c r="AG7" s="16" t="s">
        <v>265</v>
      </c>
      <c r="AH7" s="8"/>
      <c r="AI7" s="132"/>
    </row>
    <row r="8" spans="2:34" ht="11.2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43"/>
      <c r="AF8" s="9"/>
      <c r="AG8" s="9"/>
      <c r="AH8" s="9"/>
    </row>
    <row r="9" spans="2:35" s="25" customFormat="1" ht="12" customHeight="1">
      <c r="B9" s="26"/>
      <c r="C9" s="251" t="s">
        <v>97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155"/>
      <c r="AE9" s="181">
        <f>SUM(AE10,AE12,AE14,AE16,AE19,AE21,AE24,AE26,AE28,AE30,AE32)</f>
        <v>66895830</v>
      </c>
      <c r="AF9" s="158" t="s">
        <v>373</v>
      </c>
      <c r="AG9" s="182">
        <f>SUM(AE9/AI9-1)*100</f>
        <v>12.447672642772933</v>
      </c>
      <c r="AH9" s="183"/>
      <c r="AI9" s="133">
        <f>SUM(AI10,AI12,AI14,AI16,AI19,AI21,AI24,AI26,AI28,AI30,AI32)</f>
        <v>59490631</v>
      </c>
    </row>
    <row r="10" spans="2:35" ht="12" customHeight="1">
      <c r="B10" s="9"/>
      <c r="C10" s="151"/>
      <c r="D10" s="252" t="s">
        <v>98</v>
      </c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173"/>
      <c r="AE10" s="184">
        <v>20621974</v>
      </c>
      <c r="AF10" s="149">
        <f aca="true" t="shared" si="0" ref="AF10:AF35">ROUND(AE10/AE$9*100,1)</f>
        <v>30.8</v>
      </c>
      <c r="AG10" s="166">
        <f>SUM(AE10/AI10-1)*100</f>
        <v>1.0701530277170468</v>
      </c>
      <c r="AH10" s="185"/>
      <c r="AI10" s="134">
        <v>20403624</v>
      </c>
    </row>
    <row r="11" spans="2:35" ht="12" customHeight="1">
      <c r="B11" s="9"/>
      <c r="C11" s="151"/>
      <c r="D11" s="151"/>
      <c r="E11" s="252" t="s">
        <v>98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173"/>
      <c r="AE11" s="184">
        <v>20621974</v>
      </c>
      <c r="AF11" s="149">
        <f t="shared" si="0"/>
        <v>30.8</v>
      </c>
      <c r="AG11" s="166">
        <f>SUM(AE11/AI11-1)*100</f>
        <v>1.0701530277170468</v>
      </c>
      <c r="AH11" s="185"/>
      <c r="AI11" s="135">
        <v>20403624</v>
      </c>
    </row>
    <row r="12" spans="2:35" ht="12" customHeight="1">
      <c r="B12" s="9"/>
      <c r="C12" s="151"/>
      <c r="D12" s="252" t="s">
        <v>99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173"/>
      <c r="AE12" s="184">
        <v>2</v>
      </c>
      <c r="AF12" s="149">
        <f t="shared" si="0"/>
        <v>0</v>
      </c>
      <c r="AG12" s="167">
        <v>0</v>
      </c>
      <c r="AH12" s="185"/>
      <c r="AI12" s="134">
        <v>2</v>
      </c>
    </row>
    <row r="13" spans="2:35" ht="12" customHeight="1">
      <c r="B13" s="9"/>
      <c r="C13" s="151"/>
      <c r="D13" s="151"/>
      <c r="E13" s="252" t="s">
        <v>99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173"/>
      <c r="AE13" s="184">
        <v>2</v>
      </c>
      <c r="AF13" s="149">
        <f t="shared" si="0"/>
        <v>0</v>
      </c>
      <c r="AG13" s="167">
        <v>0</v>
      </c>
      <c r="AH13" s="185"/>
      <c r="AI13" s="135">
        <v>2</v>
      </c>
    </row>
    <row r="14" spans="2:35" ht="12" customHeight="1">
      <c r="B14" s="9"/>
      <c r="C14" s="151"/>
      <c r="D14" s="252" t="s">
        <v>32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173"/>
      <c r="AE14" s="184">
        <v>1</v>
      </c>
      <c r="AF14" s="149">
        <f t="shared" si="0"/>
        <v>0</v>
      </c>
      <c r="AG14" s="167">
        <v>0</v>
      </c>
      <c r="AH14" s="185"/>
      <c r="AI14" s="134">
        <v>1</v>
      </c>
    </row>
    <row r="15" spans="2:35" ht="12" customHeight="1">
      <c r="B15" s="9"/>
      <c r="C15" s="151"/>
      <c r="D15" s="151"/>
      <c r="E15" s="252" t="s">
        <v>34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173"/>
      <c r="AE15" s="184">
        <v>1</v>
      </c>
      <c r="AF15" s="149">
        <f t="shared" si="0"/>
        <v>0</v>
      </c>
      <c r="AG15" s="167">
        <v>0</v>
      </c>
      <c r="AH15" s="185"/>
      <c r="AI15" s="135">
        <v>1</v>
      </c>
    </row>
    <row r="16" spans="2:35" ht="12" customHeight="1">
      <c r="B16" s="9"/>
      <c r="C16" s="151"/>
      <c r="D16" s="252" t="s">
        <v>35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173"/>
      <c r="AE16" s="184">
        <v>15236723</v>
      </c>
      <c r="AF16" s="149">
        <f t="shared" si="0"/>
        <v>22.8</v>
      </c>
      <c r="AG16" s="166">
        <f aca="true" t="shared" si="1" ref="AG16:AG25">SUM(AE16/AI16-1)*100</f>
        <v>-0.913231526878322</v>
      </c>
      <c r="AH16" s="185"/>
      <c r="AI16" s="134">
        <v>15377152</v>
      </c>
    </row>
    <row r="17" spans="2:35" ht="12" customHeight="1">
      <c r="B17" s="9"/>
      <c r="C17" s="151"/>
      <c r="D17" s="151"/>
      <c r="E17" s="252" t="s">
        <v>100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173"/>
      <c r="AE17" s="184">
        <v>15097118</v>
      </c>
      <c r="AF17" s="149">
        <f t="shared" si="0"/>
        <v>22.6</v>
      </c>
      <c r="AG17" s="166">
        <f t="shared" si="1"/>
        <v>0.029981594282713075</v>
      </c>
      <c r="AH17" s="185"/>
      <c r="AI17" s="135">
        <v>15092593</v>
      </c>
    </row>
    <row r="18" spans="2:35" ht="12" customHeight="1">
      <c r="B18" s="9"/>
      <c r="C18" s="151"/>
      <c r="D18" s="151"/>
      <c r="E18" s="252" t="s">
        <v>37</v>
      </c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173"/>
      <c r="AE18" s="184">
        <v>139605</v>
      </c>
      <c r="AF18" s="149">
        <f t="shared" si="0"/>
        <v>0.2</v>
      </c>
      <c r="AG18" s="166">
        <f t="shared" si="1"/>
        <v>-50.93987538612379</v>
      </c>
      <c r="AH18" s="185"/>
      <c r="AI18" s="135">
        <v>284559</v>
      </c>
    </row>
    <row r="19" spans="2:35" ht="12" customHeight="1">
      <c r="B19" s="9"/>
      <c r="C19" s="151"/>
      <c r="D19" s="252" t="s">
        <v>101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173"/>
      <c r="AE19" s="184">
        <v>9361514</v>
      </c>
      <c r="AF19" s="149">
        <f t="shared" si="0"/>
        <v>14</v>
      </c>
      <c r="AG19" s="166">
        <f t="shared" si="1"/>
        <v>11.000031539779132</v>
      </c>
      <c r="AH19" s="185"/>
      <c r="AI19" s="134">
        <v>8433794</v>
      </c>
    </row>
    <row r="20" spans="2:35" ht="12" customHeight="1">
      <c r="B20" s="9"/>
      <c r="C20" s="151"/>
      <c r="D20" s="151"/>
      <c r="E20" s="252" t="s">
        <v>101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173"/>
      <c r="AE20" s="184">
        <v>9361514</v>
      </c>
      <c r="AF20" s="149">
        <f t="shared" si="0"/>
        <v>14</v>
      </c>
      <c r="AG20" s="166">
        <f t="shared" si="1"/>
        <v>11.000031539779132</v>
      </c>
      <c r="AH20" s="185"/>
      <c r="AI20" s="135">
        <v>8433794</v>
      </c>
    </row>
    <row r="21" spans="2:35" ht="12" customHeight="1">
      <c r="B21" s="9"/>
      <c r="C21" s="151"/>
      <c r="D21" s="252" t="s">
        <v>39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173"/>
      <c r="AE21" s="184">
        <v>3135656</v>
      </c>
      <c r="AF21" s="149">
        <f t="shared" si="0"/>
        <v>4.7</v>
      </c>
      <c r="AG21" s="166">
        <f t="shared" si="1"/>
        <v>-0.2817920844441324</v>
      </c>
      <c r="AH21" s="185"/>
      <c r="AI21" s="134">
        <v>3144517</v>
      </c>
    </row>
    <row r="22" spans="2:35" ht="12" customHeight="1">
      <c r="B22" s="9"/>
      <c r="C22" s="151"/>
      <c r="D22" s="151"/>
      <c r="E22" s="252" t="s">
        <v>40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173"/>
      <c r="AE22" s="184">
        <v>322734</v>
      </c>
      <c r="AF22" s="149">
        <f t="shared" si="0"/>
        <v>0.5</v>
      </c>
      <c r="AG22" s="166">
        <f t="shared" si="1"/>
        <v>-9.963760534971499</v>
      </c>
      <c r="AH22" s="185"/>
      <c r="AI22" s="135">
        <v>358449</v>
      </c>
    </row>
    <row r="23" spans="2:35" ht="12" customHeight="1">
      <c r="B23" s="9"/>
      <c r="C23" s="151"/>
      <c r="D23" s="151"/>
      <c r="E23" s="252" t="s">
        <v>41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173"/>
      <c r="AE23" s="184">
        <v>2812922</v>
      </c>
      <c r="AF23" s="149">
        <f t="shared" si="0"/>
        <v>4.2</v>
      </c>
      <c r="AG23" s="166">
        <f t="shared" si="1"/>
        <v>0.9638673571499279</v>
      </c>
      <c r="AH23" s="185"/>
      <c r="AI23" s="135">
        <v>2786068</v>
      </c>
    </row>
    <row r="24" spans="2:35" ht="12" customHeight="1">
      <c r="B24" s="9"/>
      <c r="C24" s="151"/>
      <c r="D24" s="252" t="s">
        <v>102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173"/>
      <c r="AE24" s="184">
        <v>7299160</v>
      </c>
      <c r="AF24" s="149">
        <f t="shared" si="0"/>
        <v>10.9</v>
      </c>
      <c r="AG24" s="166">
        <f t="shared" si="1"/>
        <v>419.30840081562144</v>
      </c>
      <c r="AH24" s="185"/>
      <c r="AI24" s="134">
        <v>1405554</v>
      </c>
    </row>
    <row r="25" spans="2:35" ht="12" customHeight="1">
      <c r="B25" s="9"/>
      <c r="C25" s="151"/>
      <c r="D25" s="151"/>
      <c r="E25" s="252" t="s">
        <v>102</v>
      </c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173"/>
      <c r="AE25" s="184">
        <v>7299160</v>
      </c>
      <c r="AF25" s="149">
        <f t="shared" si="0"/>
        <v>10.9</v>
      </c>
      <c r="AG25" s="166">
        <f t="shared" si="1"/>
        <v>419.30840081562144</v>
      </c>
      <c r="AH25" s="185"/>
      <c r="AI25" s="135">
        <v>1405554</v>
      </c>
    </row>
    <row r="26" spans="2:35" ht="12" customHeight="1">
      <c r="B26" s="9"/>
      <c r="C26" s="151"/>
      <c r="D26" s="252" t="s">
        <v>43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173"/>
      <c r="AE26" s="184">
        <v>1</v>
      </c>
      <c r="AF26" s="149">
        <f t="shared" si="0"/>
        <v>0</v>
      </c>
      <c r="AG26" s="167">
        <v>0</v>
      </c>
      <c r="AH26" s="185"/>
      <c r="AI26" s="134">
        <v>1</v>
      </c>
    </row>
    <row r="27" spans="2:35" ht="12" customHeight="1">
      <c r="B27" s="9"/>
      <c r="C27" s="151"/>
      <c r="D27" s="151"/>
      <c r="E27" s="252" t="s">
        <v>45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173"/>
      <c r="AE27" s="184">
        <v>1</v>
      </c>
      <c r="AF27" s="149">
        <f t="shared" si="0"/>
        <v>0</v>
      </c>
      <c r="AG27" s="167">
        <v>0</v>
      </c>
      <c r="AH27" s="185"/>
      <c r="AI27" s="135">
        <v>1</v>
      </c>
    </row>
    <row r="28" spans="2:35" ht="12" customHeight="1">
      <c r="B28" s="9"/>
      <c r="C28" s="151"/>
      <c r="D28" s="252" t="s">
        <v>47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173"/>
      <c r="AE28" s="184">
        <v>10577096</v>
      </c>
      <c r="AF28" s="149">
        <f t="shared" si="0"/>
        <v>15.8</v>
      </c>
      <c r="AG28" s="166">
        <f>SUM(AE28/AI28-1)*100</f>
        <v>5.14035966483819</v>
      </c>
      <c r="AH28" s="185"/>
      <c r="AI28" s="134">
        <v>10059977</v>
      </c>
    </row>
    <row r="29" spans="2:35" ht="12" customHeight="1">
      <c r="B29" s="9"/>
      <c r="C29" s="151"/>
      <c r="D29" s="151"/>
      <c r="E29" s="252" t="s">
        <v>48</v>
      </c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173"/>
      <c r="AE29" s="184">
        <v>10577096</v>
      </c>
      <c r="AF29" s="149">
        <f t="shared" si="0"/>
        <v>15.8</v>
      </c>
      <c r="AG29" s="166">
        <f>SUM(AE29/AI29-1)*100</f>
        <v>5.14035966483819</v>
      </c>
      <c r="AH29" s="185"/>
      <c r="AI29" s="135">
        <v>10059977</v>
      </c>
    </row>
    <row r="30" spans="2:35" ht="12" customHeight="1">
      <c r="B30" s="9"/>
      <c r="C30" s="151"/>
      <c r="D30" s="252" t="s">
        <v>50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173"/>
      <c r="AE30" s="184">
        <v>600001</v>
      </c>
      <c r="AF30" s="149">
        <f t="shared" si="0"/>
        <v>0.9</v>
      </c>
      <c r="AG30" s="167">
        <v>0</v>
      </c>
      <c r="AH30" s="185"/>
      <c r="AI30" s="134">
        <v>600001</v>
      </c>
    </row>
    <row r="31" spans="2:35" ht="12" customHeight="1">
      <c r="B31" s="9"/>
      <c r="C31" s="151"/>
      <c r="D31" s="151"/>
      <c r="E31" s="252" t="s">
        <v>50</v>
      </c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173"/>
      <c r="AE31" s="184">
        <v>600001</v>
      </c>
      <c r="AF31" s="149">
        <f t="shared" si="0"/>
        <v>0.9</v>
      </c>
      <c r="AG31" s="167">
        <v>0</v>
      </c>
      <c r="AH31" s="185"/>
      <c r="AI31" s="135">
        <v>600001</v>
      </c>
    </row>
    <row r="32" spans="2:35" ht="12" customHeight="1">
      <c r="B32" s="9"/>
      <c r="C32" s="151"/>
      <c r="D32" s="252" t="s">
        <v>51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173"/>
      <c r="AE32" s="184">
        <v>63702</v>
      </c>
      <c r="AF32" s="149">
        <f t="shared" si="0"/>
        <v>0.1</v>
      </c>
      <c r="AG32" s="166">
        <f>SUM(AE32/AI32-1)*100</f>
        <v>-3.4935159374621216</v>
      </c>
      <c r="AH32" s="185"/>
      <c r="AI32" s="134">
        <v>66008</v>
      </c>
    </row>
    <row r="33" spans="2:35" ht="12" customHeight="1">
      <c r="B33" s="9"/>
      <c r="C33" s="151"/>
      <c r="D33" s="151"/>
      <c r="E33" s="252" t="s">
        <v>52</v>
      </c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173"/>
      <c r="AE33" s="184">
        <v>5</v>
      </c>
      <c r="AF33" s="149">
        <f t="shared" si="0"/>
        <v>0</v>
      </c>
      <c r="AG33" s="167">
        <v>0</v>
      </c>
      <c r="AH33" s="185"/>
      <c r="AI33" s="135">
        <v>5</v>
      </c>
    </row>
    <row r="34" spans="2:35" ht="12" customHeight="1">
      <c r="B34" s="9"/>
      <c r="C34" s="151"/>
      <c r="D34" s="151"/>
      <c r="E34" s="252" t="s">
        <v>103</v>
      </c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173"/>
      <c r="AE34" s="184">
        <v>1</v>
      </c>
      <c r="AF34" s="149">
        <f t="shared" si="0"/>
        <v>0</v>
      </c>
      <c r="AG34" s="167">
        <v>0</v>
      </c>
      <c r="AH34" s="185"/>
      <c r="AI34" s="135">
        <v>1</v>
      </c>
    </row>
    <row r="35" spans="2:35" ht="12" customHeight="1">
      <c r="B35" s="9"/>
      <c r="C35" s="151"/>
      <c r="D35" s="151"/>
      <c r="E35" s="252" t="s">
        <v>56</v>
      </c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173"/>
      <c r="AE35" s="184">
        <v>63696</v>
      </c>
      <c r="AF35" s="149">
        <f t="shared" si="0"/>
        <v>0.1</v>
      </c>
      <c r="AG35" s="166">
        <f>SUM(AE35/AI35-1)*100</f>
        <v>-3.4938335201963544</v>
      </c>
      <c r="AH35" s="185"/>
      <c r="AI35" s="135">
        <v>66002</v>
      </c>
    </row>
    <row r="36" spans="2:35" ht="12" customHeight="1">
      <c r="B36" s="9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73"/>
      <c r="AE36" s="184"/>
      <c r="AF36" s="149"/>
      <c r="AG36" s="166"/>
      <c r="AH36" s="185"/>
      <c r="AI36" s="35"/>
    </row>
    <row r="37" spans="2:35" ht="12" customHeight="1">
      <c r="B37" s="9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73"/>
      <c r="AE37" s="184"/>
      <c r="AF37" s="166"/>
      <c r="AG37" s="166"/>
      <c r="AH37" s="165"/>
      <c r="AI37" s="35"/>
    </row>
    <row r="38" spans="2:35" s="25" customFormat="1" ht="12" customHeight="1">
      <c r="B38" s="26"/>
      <c r="C38" s="251" t="s">
        <v>104</v>
      </c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155"/>
      <c r="AE38" s="181">
        <f>SUM(AE39,AE61)</f>
        <v>30948011</v>
      </c>
      <c r="AF38" s="158" t="s">
        <v>373</v>
      </c>
      <c r="AG38" s="182">
        <f aca="true" t="shared" si="2" ref="AG38:AG57">SUM(AE38/AI38-1)*100</f>
        <v>2.0025087967574295</v>
      </c>
      <c r="AH38" s="183"/>
      <c r="AI38" s="133">
        <f>SUM(AI61,AI39)</f>
        <v>30340441</v>
      </c>
    </row>
    <row r="39" spans="2:35" ht="12" customHeight="1">
      <c r="B39" s="26"/>
      <c r="C39" s="251" t="s">
        <v>321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155"/>
      <c r="AE39" s="181">
        <f>SUM(AE40,AE42,AE45,AE47,AE50,AE52,AE55,AE57)</f>
        <v>30808021</v>
      </c>
      <c r="AF39" s="159">
        <f aca="true" t="shared" si="3" ref="AF39:AF64">ROUND(AE39/AE$38*100,1)</f>
        <v>99.5</v>
      </c>
      <c r="AG39" s="182">
        <f t="shared" si="2"/>
        <v>1.7900169330524962</v>
      </c>
      <c r="AH39" s="185"/>
      <c r="AI39" s="136">
        <f>SUM(AI40,AI42,AI45,AI47,AI50,AI52,AI55,AI57)</f>
        <v>30266250</v>
      </c>
    </row>
    <row r="40" spans="2:35" ht="12" customHeight="1">
      <c r="B40" s="9"/>
      <c r="C40" s="151"/>
      <c r="D40" s="252" t="s">
        <v>105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173"/>
      <c r="AE40" s="184">
        <v>6414310</v>
      </c>
      <c r="AF40" s="149">
        <f t="shared" si="3"/>
        <v>20.7</v>
      </c>
      <c r="AG40" s="166">
        <f t="shared" si="2"/>
        <v>6.303436066810475</v>
      </c>
      <c r="AH40" s="185"/>
      <c r="AI40" s="134">
        <v>6033963</v>
      </c>
    </row>
    <row r="41" spans="2:35" ht="12" customHeight="1">
      <c r="B41" s="9"/>
      <c r="C41" s="151"/>
      <c r="D41" s="151"/>
      <c r="E41" s="252" t="s">
        <v>105</v>
      </c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173"/>
      <c r="AE41" s="184">
        <v>6414310</v>
      </c>
      <c r="AF41" s="149">
        <f t="shared" si="3"/>
        <v>20.7</v>
      </c>
      <c r="AG41" s="166">
        <f t="shared" si="2"/>
        <v>6.303436066810475</v>
      </c>
      <c r="AH41" s="185"/>
      <c r="AI41" s="135">
        <v>6033963</v>
      </c>
    </row>
    <row r="42" spans="2:35" ht="12" customHeight="1">
      <c r="B42" s="9"/>
      <c r="C42" s="151"/>
      <c r="D42" s="252" t="s">
        <v>35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173"/>
      <c r="AE42" s="184">
        <v>6443434</v>
      </c>
      <c r="AF42" s="149">
        <f t="shared" si="3"/>
        <v>20.8</v>
      </c>
      <c r="AG42" s="166">
        <f t="shared" si="2"/>
        <v>-1.405885226920267</v>
      </c>
      <c r="AH42" s="185"/>
      <c r="AI42" s="134">
        <v>6535313</v>
      </c>
    </row>
    <row r="43" spans="2:35" ht="12" customHeight="1">
      <c r="B43" s="9"/>
      <c r="C43" s="151"/>
      <c r="D43" s="151"/>
      <c r="E43" s="252" t="s">
        <v>36</v>
      </c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173"/>
      <c r="AE43" s="184">
        <v>5366385</v>
      </c>
      <c r="AF43" s="149">
        <f t="shared" si="3"/>
        <v>17.3</v>
      </c>
      <c r="AG43" s="166">
        <f t="shared" si="2"/>
        <v>0.40542846430007273</v>
      </c>
      <c r="AH43" s="185"/>
      <c r="AI43" s="135">
        <v>5344716</v>
      </c>
    </row>
    <row r="44" spans="2:35" ht="12" customHeight="1">
      <c r="B44" s="9"/>
      <c r="C44" s="151"/>
      <c r="D44" s="151"/>
      <c r="E44" s="252" t="s">
        <v>37</v>
      </c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173"/>
      <c r="AE44" s="184">
        <v>1077049</v>
      </c>
      <c r="AF44" s="149">
        <f t="shared" si="3"/>
        <v>3.5</v>
      </c>
      <c r="AG44" s="166">
        <f t="shared" si="2"/>
        <v>-9.537064178727139</v>
      </c>
      <c r="AH44" s="185"/>
      <c r="AI44" s="135">
        <v>1190597</v>
      </c>
    </row>
    <row r="45" spans="2:35" ht="12" customHeight="1">
      <c r="B45" s="9"/>
      <c r="C45" s="151"/>
      <c r="D45" s="252" t="s">
        <v>106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173"/>
      <c r="AE45" s="184">
        <v>9315231</v>
      </c>
      <c r="AF45" s="149">
        <f t="shared" si="3"/>
        <v>30.1</v>
      </c>
      <c r="AG45" s="166">
        <f t="shared" si="2"/>
        <v>1.3019285929918967</v>
      </c>
      <c r="AH45" s="185"/>
      <c r="AI45" s="134">
        <v>9195512</v>
      </c>
    </row>
    <row r="46" spans="2:35" ht="12" customHeight="1">
      <c r="B46" s="9"/>
      <c r="C46" s="151"/>
      <c r="D46" s="151"/>
      <c r="E46" s="252" t="s">
        <v>106</v>
      </c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173"/>
      <c r="AE46" s="184">
        <v>9315231</v>
      </c>
      <c r="AF46" s="149">
        <f t="shared" si="3"/>
        <v>30.1</v>
      </c>
      <c r="AG46" s="166">
        <f t="shared" si="2"/>
        <v>1.3019285929918967</v>
      </c>
      <c r="AH46" s="185"/>
      <c r="AI46" s="135">
        <v>9195512</v>
      </c>
    </row>
    <row r="47" spans="2:35" ht="12" customHeight="1">
      <c r="B47" s="9"/>
      <c r="C47" s="151"/>
      <c r="D47" s="252" t="s">
        <v>107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173"/>
      <c r="AE47" s="184">
        <v>4477091</v>
      </c>
      <c r="AF47" s="149">
        <f t="shared" si="3"/>
        <v>14.5</v>
      </c>
      <c r="AG47" s="166">
        <f t="shared" si="2"/>
        <v>2.4671022517128716</v>
      </c>
      <c r="AH47" s="185"/>
      <c r="AI47" s="134">
        <v>4369296</v>
      </c>
    </row>
    <row r="48" spans="2:35" ht="12" customHeight="1">
      <c r="B48" s="9"/>
      <c r="C48" s="151"/>
      <c r="D48" s="151"/>
      <c r="E48" s="252" t="s">
        <v>40</v>
      </c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173"/>
      <c r="AE48" s="184">
        <v>4377805</v>
      </c>
      <c r="AF48" s="149">
        <f t="shared" si="3"/>
        <v>14.1</v>
      </c>
      <c r="AG48" s="166">
        <f t="shared" si="2"/>
        <v>2.5367139009251582</v>
      </c>
      <c r="AH48" s="185"/>
      <c r="AI48" s="135">
        <v>4269500</v>
      </c>
    </row>
    <row r="49" spans="2:35" ht="12" customHeight="1">
      <c r="B49" s="9"/>
      <c r="C49" s="151"/>
      <c r="D49" s="151"/>
      <c r="E49" s="252" t="s">
        <v>41</v>
      </c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173"/>
      <c r="AE49" s="184">
        <v>99286</v>
      </c>
      <c r="AF49" s="149">
        <f t="shared" si="3"/>
        <v>0.3</v>
      </c>
      <c r="AG49" s="166">
        <f t="shared" si="2"/>
        <v>-0.5110425267545793</v>
      </c>
      <c r="AH49" s="185"/>
      <c r="AI49" s="135">
        <v>99796</v>
      </c>
    </row>
    <row r="50" spans="2:35" ht="12" customHeight="1">
      <c r="B50" s="9"/>
      <c r="C50" s="151"/>
      <c r="D50" s="252" t="s">
        <v>43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173"/>
      <c r="AE50" s="184">
        <v>3767</v>
      </c>
      <c r="AF50" s="149">
        <f t="shared" si="3"/>
        <v>0</v>
      </c>
      <c r="AG50" s="166">
        <f t="shared" si="2"/>
        <v>673.511293634497</v>
      </c>
      <c r="AH50" s="185"/>
      <c r="AI50" s="134">
        <v>487</v>
      </c>
    </row>
    <row r="51" spans="2:35" ht="12" customHeight="1">
      <c r="B51" s="9"/>
      <c r="C51" s="151"/>
      <c r="D51" s="151"/>
      <c r="E51" s="252" t="s">
        <v>44</v>
      </c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173"/>
      <c r="AE51" s="184">
        <v>3767</v>
      </c>
      <c r="AF51" s="149">
        <f t="shared" si="3"/>
        <v>0</v>
      </c>
      <c r="AG51" s="166">
        <f t="shared" si="2"/>
        <v>673.511293634497</v>
      </c>
      <c r="AH51" s="185"/>
      <c r="AI51" s="135">
        <v>487</v>
      </c>
    </row>
    <row r="52" spans="2:35" ht="12" customHeight="1">
      <c r="B52" s="9"/>
      <c r="C52" s="151"/>
      <c r="D52" s="252" t="s">
        <v>47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173"/>
      <c r="AE52" s="184">
        <v>4149012</v>
      </c>
      <c r="AF52" s="149">
        <f t="shared" si="3"/>
        <v>13.4</v>
      </c>
      <c r="AG52" s="166">
        <f t="shared" si="2"/>
        <v>0.5563422899877546</v>
      </c>
      <c r="AH52" s="185"/>
      <c r="AI52" s="134">
        <v>4126057</v>
      </c>
    </row>
    <row r="53" spans="2:35" ht="12" customHeight="1">
      <c r="B53" s="9"/>
      <c r="C53" s="151"/>
      <c r="D53" s="151"/>
      <c r="E53" s="252" t="s">
        <v>108</v>
      </c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173"/>
      <c r="AE53" s="184">
        <v>4138331</v>
      </c>
      <c r="AF53" s="149">
        <f t="shared" si="3"/>
        <v>13.4</v>
      </c>
      <c r="AG53" s="166">
        <f t="shared" si="2"/>
        <v>4.978867653240271</v>
      </c>
      <c r="AH53" s="185"/>
      <c r="AI53" s="135">
        <v>3942061</v>
      </c>
    </row>
    <row r="54" spans="2:35" ht="12" customHeight="1">
      <c r="B54" s="9"/>
      <c r="C54" s="151"/>
      <c r="D54" s="151"/>
      <c r="E54" s="252" t="s">
        <v>49</v>
      </c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173"/>
      <c r="AE54" s="184">
        <v>10681</v>
      </c>
      <c r="AF54" s="149">
        <f t="shared" si="3"/>
        <v>0</v>
      </c>
      <c r="AG54" s="166">
        <f t="shared" si="2"/>
        <v>-94.19498249961956</v>
      </c>
      <c r="AH54" s="185"/>
      <c r="AI54" s="135">
        <v>183996</v>
      </c>
    </row>
    <row r="55" spans="2:35" ht="12" customHeight="1">
      <c r="B55" s="9"/>
      <c r="C55" s="151"/>
      <c r="D55" s="252" t="s">
        <v>109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173"/>
      <c r="AE55" s="184">
        <v>4596</v>
      </c>
      <c r="AF55" s="149">
        <f t="shared" si="3"/>
        <v>0</v>
      </c>
      <c r="AG55" s="166">
        <f t="shared" si="2"/>
        <v>-17.9139131987855</v>
      </c>
      <c r="AH55" s="185"/>
      <c r="AI55" s="134">
        <v>5599</v>
      </c>
    </row>
    <row r="56" spans="2:35" ht="12" customHeight="1">
      <c r="B56" s="9"/>
      <c r="C56" s="151"/>
      <c r="D56" s="151"/>
      <c r="E56" s="252" t="s">
        <v>109</v>
      </c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173"/>
      <c r="AE56" s="184">
        <v>4596</v>
      </c>
      <c r="AF56" s="149">
        <f t="shared" si="3"/>
        <v>0</v>
      </c>
      <c r="AG56" s="166">
        <f t="shared" si="2"/>
        <v>-17.9139131987855</v>
      </c>
      <c r="AH56" s="185"/>
      <c r="AI56" s="135">
        <v>5599</v>
      </c>
    </row>
    <row r="57" spans="2:35" ht="12" customHeight="1">
      <c r="B57" s="9"/>
      <c r="C57" s="151"/>
      <c r="D57" s="252" t="s">
        <v>51</v>
      </c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173"/>
      <c r="AE57" s="184">
        <v>580</v>
      </c>
      <c r="AF57" s="149">
        <f t="shared" si="3"/>
        <v>0</v>
      </c>
      <c r="AG57" s="166">
        <f t="shared" si="2"/>
        <v>2421.7391304347825</v>
      </c>
      <c r="AH57" s="185"/>
      <c r="AI57" s="134">
        <v>23</v>
      </c>
    </row>
    <row r="58" spans="2:35" ht="12" customHeight="1">
      <c r="B58" s="9"/>
      <c r="C58" s="151"/>
      <c r="D58" s="151"/>
      <c r="E58" s="252" t="s">
        <v>110</v>
      </c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173"/>
      <c r="AE58" s="184">
        <v>3</v>
      </c>
      <c r="AF58" s="149">
        <f t="shared" si="3"/>
        <v>0</v>
      </c>
      <c r="AG58" s="167">
        <v>0</v>
      </c>
      <c r="AH58" s="185"/>
      <c r="AI58" s="135">
        <v>3</v>
      </c>
    </row>
    <row r="59" spans="2:35" ht="12" customHeight="1">
      <c r="B59" s="9"/>
      <c r="C59" s="151"/>
      <c r="D59" s="151"/>
      <c r="E59" s="252" t="s">
        <v>103</v>
      </c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173"/>
      <c r="AE59" s="184">
        <v>572</v>
      </c>
      <c r="AF59" s="149">
        <f t="shared" si="3"/>
        <v>0</v>
      </c>
      <c r="AG59" s="166">
        <f>SUM(AE59/AI59-1)*100</f>
        <v>3713.3333333333335</v>
      </c>
      <c r="AH59" s="165"/>
      <c r="AI59" s="135">
        <v>15</v>
      </c>
    </row>
    <row r="60" spans="2:35" ht="12" customHeight="1">
      <c r="B60" s="9"/>
      <c r="C60" s="151"/>
      <c r="D60" s="151"/>
      <c r="E60" s="252" t="s">
        <v>56</v>
      </c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173"/>
      <c r="AE60" s="184">
        <v>5</v>
      </c>
      <c r="AF60" s="149">
        <f t="shared" si="3"/>
        <v>0</v>
      </c>
      <c r="AG60" s="167">
        <v>0</v>
      </c>
      <c r="AH60" s="165"/>
      <c r="AI60" s="135">
        <v>5</v>
      </c>
    </row>
    <row r="61" spans="2:35" ht="12" customHeight="1">
      <c r="B61" s="9"/>
      <c r="C61" s="251" t="s">
        <v>322</v>
      </c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155"/>
      <c r="AE61" s="181">
        <f>SUM(AE62,AE65,AE67)</f>
        <v>139990</v>
      </c>
      <c r="AF61" s="159">
        <f t="shared" si="3"/>
        <v>0.5</v>
      </c>
      <c r="AG61" s="182">
        <f>SUM(AE61/AI61-1)*100</f>
        <v>88.68865495814858</v>
      </c>
      <c r="AH61" s="165"/>
      <c r="AI61" s="137">
        <f>SUM(AI67,AI66,AI62)</f>
        <v>74191</v>
      </c>
    </row>
    <row r="62" spans="2:35" ht="12" customHeight="1">
      <c r="B62" s="9"/>
      <c r="C62" s="151"/>
      <c r="D62" s="252" t="s">
        <v>323</v>
      </c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173"/>
      <c r="AE62" s="184">
        <v>111509</v>
      </c>
      <c r="AF62" s="149">
        <f t="shared" si="3"/>
        <v>0.4</v>
      </c>
      <c r="AG62" s="166">
        <f>SUM(AE62/AI62-1)*100</f>
        <v>373.13730482009504</v>
      </c>
      <c r="AH62" s="173"/>
      <c r="AI62" s="134">
        <v>23568</v>
      </c>
    </row>
    <row r="63" spans="2:35" ht="12" customHeight="1">
      <c r="B63" s="9"/>
      <c r="C63" s="151"/>
      <c r="D63" s="151"/>
      <c r="E63" s="252" t="s">
        <v>324</v>
      </c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173"/>
      <c r="AE63" s="184">
        <v>0</v>
      </c>
      <c r="AF63" s="186">
        <v>0</v>
      </c>
      <c r="AG63" s="187" t="s">
        <v>371</v>
      </c>
      <c r="AH63" s="173"/>
      <c r="AI63" s="135">
        <v>23568</v>
      </c>
    </row>
    <row r="64" spans="2:35" ht="12" customHeight="1">
      <c r="B64" s="9"/>
      <c r="C64" s="151"/>
      <c r="D64" s="151"/>
      <c r="E64" s="252" t="s">
        <v>354</v>
      </c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173"/>
      <c r="AE64" s="184">
        <v>111509</v>
      </c>
      <c r="AF64" s="149">
        <f t="shared" si="3"/>
        <v>0.4</v>
      </c>
      <c r="AG64" s="166" t="s">
        <v>370</v>
      </c>
      <c r="AH64" s="173"/>
      <c r="AI64" s="135"/>
    </row>
    <row r="65" spans="2:35" ht="12" customHeight="1">
      <c r="B65" s="9"/>
      <c r="C65" s="151"/>
      <c r="D65" s="252" t="s">
        <v>47</v>
      </c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173"/>
      <c r="AE65" s="184">
        <v>22790</v>
      </c>
      <c r="AF65" s="149">
        <f>ROUND(AE65/AE$38*100,1)</f>
        <v>0.1</v>
      </c>
      <c r="AG65" s="166">
        <f>SUM(AE65/AI65-1)*100</f>
        <v>-52.125871775481045</v>
      </c>
      <c r="AH65" s="173"/>
      <c r="AI65" s="134">
        <v>47604</v>
      </c>
    </row>
    <row r="66" spans="2:35" ht="12" customHeight="1">
      <c r="B66" s="9"/>
      <c r="C66" s="151"/>
      <c r="D66" s="151"/>
      <c r="E66" s="252" t="s">
        <v>48</v>
      </c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173"/>
      <c r="AE66" s="184">
        <v>22790</v>
      </c>
      <c r="AF66" s="149">
        <f>ROUND(AE66/AE$38*100,1)</f>
        <v>0.1</v>
      </c>
      <c r="AG66" s="166">
        <f>SUM(AE66/AI66-1)*100</f>
        <v>-52.125871775481045</v>
      </c>
      <c r="AH66" s="173"/>
      <c r="AI66" s="135">
        <v>47604</v>
      </c>
    </row>
    <row r="67" spans="2:35" ht="12" customHeight="1">
      <c r="B67" s="9"/>
      <c r="C67" s="151"/>
      <c r="D67" s="252" t="s">
        <v>51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173"/>
      <c r="AE67" s="184">
        <v>5691</v>
      </c>
      <c r="AF67" s="149">
        <f>ROUND(AE67/AE$38*100,1)</f>
        <v>0</v>
      </c>
      <c r="AG67" s="166">
        <f>SUM(AE67/AI67-1)*100</f>
        <v>88.50612785690626</v>
      </c>
      <c r="AH67" s="173"/>
      <c r="AI67" s="134">
        <v>3019</v>
      </c>
    </row>
    <row r="68" spans="2:35" ht="12" customHeight="1">
      <c r="B68" s="9"/>
      <c r="C68" s="151"/>
      <c r="D68" s="151"/>
      <c r="E68" s="252" t="s">
        <v>56</v>
      </c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173"/>
      <c r="AE68" s="184">
        <v>5691</v>
      </c>
      <c r="AF68" s="149">
        <f>ROUND(AE68/AE$38*100,1)</f>
        <v>0</v>
      </c>
      <c r="AG68" s="166">
        <f>SUM(AE68/AI68-1)*100</f>
        <v>88.50612785690626</v>
      </c>
      <c r="AH68" s="173"/>
      <c r="AI68" s="135">
        <v>3019</v>
      </c>
    </row>
    <row r="69" spans="2:34" ht="10.5" customHeight="1">
      <c r="B69" s="1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2"/>
      <c r="AE69" s="83"/>
      <c r="AF69" s="24"/>
      <c r="AG69" s="24"/>
      <c r="AH69" s="9"/>
    </row>
    <row r="70" spans="3:34" ht="10.5" customHeight="1">
      <c r="C70" s="266" t="s">
        <v>7</v>
      </c>
      <c r="D70" s="266"/>
      <c r="E70" s="2" t="s">
        <v>8</v>
      </c>
      <c r="F70" s="20" t="s">
        <v>111</v>
      </c>
      <c r="I70" s="20"/>
      <c r="J70" s="20"/>
      <c r="K70" s="20"/>
      <c r="L70" s="20"/>
      <c r="M70" s="20"/>
      <c r="N70" s="20"/>
      <c r="O70" s="20"/>
      <c r="P70" s="20"/>
      <c r="Q70" s="20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9"/>
      <c r="AE70" s="17"/>
      <c r="AF70" s="17"/>
      <c r="AG70" s="17"/>
      <c r="AH70" s="9"/>
    </row>
    <row r="71" spans="2:34" ht="10.5" customHeight="1">
      <c r="B71" s="306" t="s">
        <v>4</v>
      </c>
      <c r="C71" s="306"/>
      <c r="D71" s="306"/>
      <c r="E71" s="2" t="s">
        <v>360</v>
      </c>
      <c r="F71" s="15" t="s">
        <v>5</v>
      </c>
      <c r="I71" s="15"/>
      <c r="J71" s="15"/>
      <c r="K71" s="15"/>
      <c r="L71" s="15"/>
      <c r="M71" s="15"/>
      <c r="N71" s="15"/>
      <c r="O71" s="15"/>
      <c r="P71" s="15"/>
      <c r="Q71" s="15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9"/>
      <c r="AE71" s="17"/>
      <c r="AF71" s="17"/>
      <c r="AG71" s="17"/>
      <c r="AH71" s="9"/>
    </row>
    <row r="72" ht="10.5" customHeight="1">
      <c r="AH72" s="9"/>
    </row>
    <row r="73" ht="11.25">
      <c r="AH73" s="9"/>
    </row>
    <row r="74" ht="11.25">
      <c r="AH74" s="9"/>
    </row>
    <row r="75" ht="11.25">
      <c r="AH75" s="9"/>
    </row>
    <row r="76" ht="11.25">
      <c r="AH76" s="9"/>
    </row>
    <row r="77" ht="11.25">
      <c r="AH77" s="9"/>
    </row>
    <row r="78" ht="11.25">
      <c r="AH78" s="9"/>
    </row>
    <row r="79" ht="11.25">
      <c r="AH79" s="9"/>
    </row>
    <row r="80" ht="11.25">
      <c r="AH80" s="9"/>
    </row>
    <row r="81" ht="11.25">
      <c r="AH81" s="9"/>
    </row>
    <row r="82" ht="11.25">
      <c r="AH82" s="9"/>
    </row>
    <row r="83" ht="11.25">
      <c r="AH83" s="9"/>
    </row>
    <row r="84" ht="11.25">
      <c r="AH84" s="9"/>
    </row>
    <row r="85" ht="11.25">
      <c r="AH85" s="9"/>
    </row>
    <row r="86" ht="11.25">
      <c r="AH86" s="9"/>
    </row>
    <row r="87" ht="11.25">
      <c r="AH87" s="9"/>
    </row>
    <row r="88" ht="11.25">
      <c r="AH88" s="9"/>
    </row>
    <row r="89" ht="11.25">
      <c r="AH89" s="9"/>
    </row>
    <row r="90" ht="11.25">
      <c r="AH90" s="9"/>
    </row>
    <row r="91" ht="11.25">
      <c r="AH91" s="9"/>
    </row>
    <row r="92" ht="11.25">
      <c r="AH92" s="9"/>
    </row>
    <row r="93" ht="11.25">
      <c r="AH93" s="9"/>
    </row>
    <row r="94" ht="11.25">
      <c r="AH94" s="9"/>
    </row>
    <row r="95" ht="11.25">
      <c r="AH95" s="9"/>
    </row>
    <row r="96" ht="11.25">
      <c r="AH96" s="9"/>
    </row>
    <row r="97" ht="11.25">
      <c r="AH97" s="9"/>
    </row>
    <row r="98" ht="11.25">
      <c r="AH98" s="9"/>
    </row>
    <row r="99" ht="11.25">
      <c r="AH99" s="9"/>
    </row>
    <row r="100" ht="11.25">
      <c r="AH100" s="9"/>
    </row>
    <row r="101" ht="11.25">
      <c r="AH101" s="9"/>
    </row>
    <row r="102" ht="11.25">
      <c r="AH102" s="9"/>
    </row>
    <row r="103" ht="11.25">
      <c r="AH103" s="9"/>
    </row>
    <row r="104" ht="11.25">
      <c r="AH104" s="9"/>
    </row>
    <row r="105" ht="11.25">
      <c r="AH105" s="9"/>
    </row>
    <row r="106" ht="11.25">
      <c r="AH106" s="9"/>
    </row>
    <row r="107" ht="11.25">
      <c r="AH107" s="9"/>
    </row>
    <row r="108" ht="11.25">
      <c r="AH108" s="9"/>
    </row>
    <row r="109" ht="11.25">
      <c r="AH109" s="9"/>
    </row>
    <row r="110" ht="11.25">
      <c r="AH110" s="9"/>
    </row>
    <row r="111" ht="11.25">
      <c r="AH111" s="9"/>
    </row>
    <row r="112" ht="11.25">
      <c r="AH112" s="9"/>
    </row>
    <row r="113" ht="11.25">
      <c r="AH113" s="9"/>
    </row>
    <row r="114" ht="11.25">
      <c r="AH114" s="9"/>
    </row>
    <row r="115" ht="11.25">
      <c r="AH115" s="9"/>
    </row>
    <row r="116" ht="11.25">
      <c r="AH116" s="9"/>
    </row>
    <row r="117" ht="11.25">
      <c r="AH117" s="9"/>
    </row>
    <row r="118" ht="11.25">
      <c r="AH118" s="9"/>
    </row>
    <row r="119" ht="11.25">
      <c r="AH119" s="9"/>
    </row>
    <row r="120" ht="11.25">
      <c r="AH120" s="9"/>
    </row>
    <row r="121" ht="11.25">
      <c r="AH121" s="9"/>
    </row>
    <row r="122" ht="11.25">
      <c r="AH122" s="9"/>
    </row>
    <row r="123" ht="11.25">
      <c r="AH123" s="9"/>
    </row>
    <row r="124" ht="11.25">
      <c r="AH124" s="9"/>
    </row>
    <row r="125" ht="11.25">
      <c r="AH125" s="9"/>
    </row>
    <row r="126" ht="11.25">
      <c r="AH126" s="9"/>
    </row>
    <row r="127" ht="11.25">
      <c r="AH127" s="9"/>
    </row>
    <row r="128" ht="11.25">
      <c r="AH128" s="9"/>
    </row>
    <row r="129" ht="11.25">
      <c r="AH129" s="9"/>
    </row>
    <row r="130" ht="11.25">
      <c r="AH130" s="9"/>
    </row>
    <row r="131" ht="11.25">
      <c r="AH131" s="9"/>
    </row>
    <row r="132" ht="11.25">
      <c r="AH132" s="9"/>
    </row>
    <row r="133" ht="11.25">
      <c r="AH133" s="9"/>
    </row>
    <row r="134" ht="11.25">
      <c r="AH134" s="9"/>
    </row>
    <row r="135" ht="11.25">
      <c r="AH135" s="9"/>
    </row>
    <row r="136" ht="11.25">
      <c r="AH136" s="9"/>
    </row>
    <row r="137" ht="11.25">
      <c r="AH137" s="9"/>
    </row>
    <row r="138" ht="11.25">
      <c r="AH138" s="9"/>
    </row>
    <row r="139" ht="11.25">
      <c r="AH139" s="9"/>
    </row>
    <row r="140" ht="11.25">
      <c r="AH140" s="9"/>
    </row>
    <row r="141" ht="11.25">
      <c r="AH141" s="9"/>
    </row>
    <row r="142" ht="11.25">
      <c r="AH142" s="9"/>
    </row>
    <row r="143" ht="11.25">
      <c r="AH143" s="9"/>
    </row>
    <row r="144" ht="11.25">
      <c r="AH144" s="9"/>
    </row>
    <row r="145" ht="11.25">
      <c r="AH145" s="9"/>
    </row>
    <row r="146" ht="11.25">
      <c r="AH146" s="9"/>
    </row>
    <row r="147" ht="11.25">
      <c r="AH147" s="9"/>
    </row>
    <row r="148" ht="11.25">
      <c r="AH148" s="9"/>
    </row>
    <row r="149" ht="11.25">
      <c r="AH149" s="9"/>
    </row>
    <row r="150" ht="11.25">
      <c r="AH150" s="9"/>
    </row>
    <row r="151" ht="11.25">
      <c r="AH151" s="9"/>
    </row>
    <row r="152" ht="11.25">
      <c r="AH152" s="9"/>
    </row>
    <row r="153" ht="11.25">
      <c r="AH153" s="9"/>
    </row>
    <row r="154" ht="11.25">
      <c r="AH154" s="9"/>
    </row>
    <row r="155" ht="11.25">
      <c r="AH155" s="9"/>
    </row>
    <row r="156" ht="11.25">
      <c r="AH156" s="9"/>
    </row>
    <row r="157" ht="11.25">
      <c r="AH157" s="9"/>
    </row>
    <row r="158" ht="11.25">
      <c r="AH158" s="9"/>
    </row>
    <row r="159" ht="11.25">
      <c r="AH159" s="9"/>
    </row>
    <row r="160" ht="11.25">
      <c r="AH160" s="9"/>
    </row>
    <row r="161" ht="11.25">
      <c r="AH161" s="9"/>
    </row>
    <row r="162" ht="11.25">
      <c r="AH162" s="9"/>
    </row>
    <row r="163" ht="11.25">
      <c r="AH163" s="9"/>
    </row>
    <row r="164" ht="11.25">
      <c r="AH164" s="9"/>
    </row>
    <row r="165" ht="11.25">
      <c r="AH165" s="9"/>
    </row>
    <row r="166" ht="11.25">
      <c r="AH166" s="9"/>
    </row>
    <row r="167" ht="11.25">
      <c r="AH167" s="9"/>
    </row>
    <row r="168" ht="11.25">
      <c r="AH168" s="9"/>
    </row>
    <row r="169" ht="11.25">
      <c r="AH169" s="9"/>
    </row>
    <row r="170" ht="11.25">
      <c r="AH170" s="9"/>
    </row>
    <row r="171" ht="11.25">
      <c r="AH171" s="9"/>
    </row>
    <row r="172" ht="11.25">
      <c r="AH172" s="9"/>
    </row>
    <row r="173" ht="11.25">
      <c r="AH173" s="9"/>
    </row>
    <row r="174" ht="11.25">
      <c r="AH174" s="9"/>
    </row>
    <row r="175" ht="11.25">
      <c r="AH175" s="9"/>
    </row>
    <row r="176" ht="11.25">
      <c r="AH176" s="9"/>
    </row>
    <row r="177" ht="11.25">
      <c r="AH177" s="9"/>
    </row>
    <row r="178" ht="11.25">
      <c r="AH178" s="9"/>
    </row>
    <row r="179" ht="11.25">
      <c r="AH179" s="9"/>
    </row>
    <row r="180" ht="11.25">
      <c r="AH180" s="9"/>
    </row>
    <row r="181" ht="11.25">
      <c r="AH181" s="9"/>
    </row>
    <row r="182" ht="11.25">
      <c r="AH182" s="9"/>
    </row>
    <row r="183" ht="11.25">
      <c r="AH183" s="9"/>
    </row>
    <row r="184" ht="11.25">
      <c r="AH184" s="9"/>
    </row>
    <row r="185" ht="11.25">
      <c r="AH185" s="9"/>
    </row>
    <row r="186" ht="11.25">
      <c r="AH186" s="9"/>
    </row>
    <row r="187" ht="11.25">
      <c r="AH187" s="9"/>
    </row>
    <row r="188" ht="11.25">
      <c r="AH188" s="9"/>
    </row>
    <row r="189" ht="11.25">
      <c r="AH189" s="9"/>
    </row>
    <row r="190" ht="11.25">
      <c r="AH190" s="9"/>
    </row>
    <row r="191" ht="11.25">
      <c r="AH191" s="9"/>
    </row>
    <row r="192" ht="11.25">
      <c r="AH192" s="9"/>
    </row>
    <row r="193" ht="11.25">
      <c r="AH193" s="9"/>
    </row>
    <row r="194" ht="11.25">
      <c r="AH194" s="9"/>
    </row>
    <row r="195" ht="11.25">
      <c r="AH195" s="9"/>
    </row>
    <row r="196" ht="11.25">
      <c r="AH196" s="9"/>
    </row>
    <row r="197" ht="11.25">
      <c r="AH197" s="9"/>
    </row>
    <row r="198" ht="11.25">
      <c r="AH198" s="9"/>
    </row>
    <row r="199" ht="11.25">
      <c r="AH199" s="9"/>
    </row>
    <row r="200" ht="11.25">
      <c r="AH200" s="9"/>
    </row>
    <row r="201" ht="11.25">
      <c r="AH201" s="9"/>
    </row>
    <row r="202" ht="11.25">
      <c r="AH202" s="9"/>
    </row>
    <row r="203" ht="11.25">
      <c r="AH203" s="9"/>
    </row>
    <row r="204" ht="11.25">
      <c r="AH204" s="9"/>
    </row>
    <row r="205" ht="11.25">
      <c r="AH205" s="9"/>
    </row>
    <row r="206" ht="11.25">
      <c r="AH206" s="9"/>
    </row>
    <row r="207" ht="11.25">
      <c r="AH207" s="9"/>
    </row>
    <row r="208" ht="11.25">
      <c r="AH208" s="9"/>
    </row>
    <row r="209" ht="11.25">
      <c r="AH209" s="9"/>
    </row>
    <row r="210" ht="11.25">
      <c r="AH210" s="9"/>
    </row>
    <row r="211" ht="11.25">
      <c r="AH211" s="9"/>
    </row>
    <row r="212" ht="11.25">
      <c r="AH212" s="9"/>
    </row>
    <row r="213" ht="11.25">
      <c r="AH213" s="9"/>
    </row>
    <row r="214" ht="11.25">
      <c r="AH214" s="9"/>
    </row>
    <row r="215" ht="11.25">
      <c r="AH215" s="9"/>
    </row>
    <row r="216" ht="11.25">
      <c r="AH216" s="9"/>
    </row>
    <row r="217" ht="11.25">
      <c r="AH217" s="9"/>
    </row>
    <row r="218" ht="11.25">
      <c r="AH218" s="9"/>
    </row>
    <row r="219" ht="11.25">
      <c r="AH219" s="9"/>
    </row>
    <row r="220" ht="11.25">
      <c r="AH220" s="9"/>
    </row>
    <row r="221" ht="11.25">
      <c r="AH221" s="9"/>
    </row>
    <row r="222" ht="11.25">
      <c r="AH222" s="9"/>
    </row>
    <row r="223" ht="11.25">
      <c r="AH223" s="9"/>
    </row>
    <row r="224" ht="11.25">
      <c r="AH224" s="9"/>
    </row>
    <row r="225" ht="11.25">
      <c r="AH225" s="9"/>
    </row>
    <row r="226" ht="11.25">
      <c r="AH226" s="9"/>
    </row>
    <row r="227" ht="11.25">
      <c r="AH227" s="9"/>
    </row>
    <row r="228" ht="11.25">
      <c r="AH228" s="9"/>
    </row>
    <row r="229" ht="11.25">
      <c r="AH229" s="9"/>
    </row>
    <row r="230" ht="11.25">
      <c r="AH230" s="9"/>
    </row>
    <row r="231" ht="11.25">
      <c r="AH231" s="9"/>
    </row>
    <row r="232" ht="11.25">
      <c r="AH232" s="9"/>
    </row>
    <row r="233" ht="11.25">
      <c r="AH233" s="9"/>
    </row>
    <row r="234" ht="11.25">
      <c r="AH234" s="9"/>
    </row>
    <row r="235" ht="11.25">
      <c r="AH235" s="9"/>
    </row>
    <row r="236" ht="11.25">
      <c r="AH236" s="9"/>
    </row>
    <row r="237" ht="11.25">
      <c r="AH237" s="9"/>
    </row>
    <row r="238" ht="11.25">
      <c r="AH238" s="9"/>
    </row>
    <row r="239" ht="11.25">
      <c r="AH239" s="9"/>
    </row>
    <row r="240" ht="11.25">
      <c r="AH240" s="9"/>
    </row>
    <row r="241" ht="11.25">
      <c r="AH241" s="9"/>
    </row>
    <row r="242" ht="11.25">
      <c r="AH242" s="9"/>
    </row>
    <row r="243" ht="11.25">
      <c r="AH243" s="9"/>
    </row>
    <row r="244" ht="11.25">
      <c r="AH244" s="9"/>
    </row>
    <row r="245" ht="11.25">
      <c r="AH245" s="9"/>
    </row>
    <row r="246" ht="11.25">
      <c r="AH246" s="9"/>
    </row>
    <row r="247" ht="11.25">
      <c r="AH247" s="9"/>
    </row>
    <row r="248" ht="11.25">
      <c r="AH248" s="9"/>
    </row>
    <row r="249" ht="11.25">
      <c r="AH249" s="9"/>
    </row>
    <row r="250" ht="11.25">
      <c r="AH250" s="9"/>
    </row>
    <row r="251" ht="11.25">
      <c r="AH251" s="9"/>
    </row>
    <row r="252" ht="11.25">
      <c r="AH252" s="9"/>
    </row>
    <row r="253" ht="11.25">
      <c r="AH253" s="9"/>
    </row>
    <row r="254" ht="11.25">
      <c r="AH254" s="9"/>
    </row>
    <row r="255" ht="11.25">
      <c r="AH255" s="9"/>
    </row>
    <row r="256" ht="11.25">
      <c r="AH256" s="9"/>
    </row>
    <row r="257" ht="11.25">
      <c r="AH257" s="9"/>
    </row>
    <row r="258" ht="11.25">
      <c r="AH258" s="9"/>
    </row>
    <row r="259" ht="11.25">
      <c r="AH259" s="9"/>
    </row>
    <row r="260" ht="11.25">
      <c r="AH260" s="9"/>
    </row>
    <row r="261" ht="11.25">
      <c r="AH261" s="9"/>
    </row>
    <row r="262" ht="11.25">
      <c r="AH262" s="9"/>
    </row>
    <row r="263" ht="11.25">
      <c r="AH263" s="9"/>
    </row>
    <row r="264" ht="11.25">
      <c r="AH264" s="9"/>
    </row>
    <row r="265" ht="11.25">
      <c r="AH265" s="9"/>
    </row>
    <row r="266" ht="11.25">
      <c r="AH266" s="9"/>
    </row>
    <row r="267" ht="11.25">
      <c r="AH267" s="9"/>
    </row>
    <row r="268" ht="11.25">
      <c r="AH268" s="9"/>
    </row>
    <row r="269" ht="11.25">
      <c r="AH269" s="9"/>
    </row>
    <row r="270" ht="11.25">
      <c r="AH270" s="9"/>
    </row>
    <row r="271" ht="11.25">
      <c r="AH271" s="9"/>
    </row>
    <row r="272" ht="11.25">
      <c r="AH272" s="9"/>
    </row>
    <row r="273" ht="11.25">
      <c r="AH273" s="9"/>
    </row>
    <row r="274" ht="11.25">
      <c r="AH274" s="9"/>
    </row>
  </sheetData>
  <mergeCells count="63">
    <mergeCell ref="D67:AC67"/>
    <mergeCell ref="E68:AC68"/>
    <mergeCell ref="C70:D70"/>
    <mergeCell ref="B71:D71"/>
    <mergeCell ref="D62:AC62"/>
    <mergeCell ref="E63:AC63"/>
    <mergeCell ref="D65:AC65"/>
    <mergeCell ref="E66:AC66"/>
    <mergeCell ref="E64:AC64"/>
    <mergeCell ref="D52:AC52"/>
    <mergeCell ref="E53:AC53"/>
    <mergeCell ref="D57:AC57"/>
    <mergeCell ref="E59:AC59"/>
    <mergeCell ref="E54:AC54"/>
    <mergeCell ref="D55:AC55"/>
    <mergeCell ref="E56:AC56"/>
    <mergeCell ref="E58:AC58"/>
    <mergeCell ref="E60:AC60"/>
    <mergeCell ref="C61:AC61"/>
    <mergeCell ref="B3:AG3"/>
    <mergeCell ref="E13:AC13"/>
    <mergeCell ref="D12:AC12"/>
    <mergeCell ref="E11:AC11"/>
    <mergeCell ref="D10:AC10"/>
    <mergeCell ref="B5:AD6"/>
    <mergeCell ref="AE5:AG5"/>
    <mergeCell ref="D16:AC16"/>
    <mergeCell ref="E15:AC15"/>
    <mergeCell ref="D14:AC14"/>
    <mergeCell ref="C9:AC9"/>
    <mergeCell ref="E20:AC20"/>
    <mergeCell ref="D19:AC19"/>
    <mergeCell ref="E18:AC18"/>
    <mergeCell ref="E17:AC17"/>
    <mergeCell ref="E22:AC22"/>
    <mergeCell ref="D21:AC21"/>
    <mergeCell ref="E23:AC23"/>
    <mergeCell ref="D24:AC24"/>
    <mergeCell ref="E25:AC25"/>
    <mergeCell ref="D26:AC26"/>
    <mergeCell ref="E27:AC27"/>
    <mergeCell ref="D28:AC28"/>
    <mergeCell ref="E29:AC29"/>
    <mergeCell ref="D30:AC30"/>
    <mergeCell ref="E31:AC31"/>
    <mergeCell ref="D32:AC32"/>
    <mergeCell ref="E33:AC33"/>
    <mergeCell ref="E43:AC43"/>
    <mergeCell ref="C38:AC38"/>
    <mergeCell ref="E34:AC34"/>
    <mergeCell ref="D40:AC40"/>
    <mergeCell ref="E41:AC41"/>
    <mergeCell ref="D42:AC42"/>
    <mergeCell ref="E49:AC49"/>
    <mergeCell ref="D50:AC50"/>
    <mergeCell ref="E51:AC51"/>
    <mergeCell ref="E35:AC35"/>
    <mergeCell ref="C39:AC39"/>
    <mergeCell ref="E44:AC44"/>
    <mergeCell ref="D45:AC45"/>
    <mergeCell ref="E46:AC46"/>
    <mergeCell ref="D47:AC47"/>
    <mergeCell ref="E48:AC4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64"/>
  <sheetViews>
    <sheetView view="pageBreakPreview" zoomScale="60" workbookViewId="0" topLeftCell="A1">
      <selection activeCell="AF12" sqref="AF12"/>
    </sheetView>
  </sheetViews>
  <sheetFormatPr defaultColWidth="9.00390625" defaultRowHeight="13.5"/>
  <cols>
    <col min="1" max="1" width="1.00390625" style="3" customWidth="1"/>
    <col min="2" max="30" width="1.625" style="3" customWidth="1"/>
    <col min="31" max="33" width="17.375" style="3" customWidth="1"/>
    <col min="34" max="34" width="1.625" style="3" customWidth="1"/>
    <col min="35" max="35" width="11.125" style="3" bestFit="1" customWidth="1"/>
    <col min="36" max="16384" width="9.00390625" style="3" customWidth="1"/>
  </cols>
  <sheetData>
    <row r="1" spans="33:34" ht="10.5" customHeight="1">
      <c r="AG1" s="138" t="s">
        <v>355</v>
      </c>
      <c r="AH1" s="138"/>
    </row>
    <row r="2" ht="10.5" customHeight="1">
      <c r="AF2" s="138"/>
    </row>
    <row r="3" spans="2:34" s="1" customFormat="1" ht="18" customHeight="1">
      <c r="B3" s="304" t="s">
        <v>361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21"/>
    </row>
    <row r="4" spans="2:34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9"/>
    </row>
    <row r="5" spans="2:34" ht="18" customHeight="1">
      <c r="B5" s="307" t="s">
        <v>242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8"/>
      <c r="AE5" s="249" t="s">
        <v>243</v>
      </c>
      <c r="AF5" s="311"/>
      <c r="AG5" s="311"/>
      <c r="AH5" s="9"/>
    </row>
    <row r="6" spans="2:34" ht="18" customHeight="1"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10"/>
      <c r="AE6" s="86" t="s">
        <v>11</v>
      </c>
      <c r="AF6" s="86" t="s">
        <v>12</v>
      </c>
      <c r="AG6" s="69" t="s">
        <v>13</v>
      </c>
      <c r="AH6" s="7"/>
    </row>
    <row r="7" spans="2:34" ht="14.25" customHeight="1"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/>
      <c r="AE7" s="63" t="s">
        <v>253</v>
      </c>
      <c r="AF7" s="16" t="s">
        <v>265</v>
      </c>
      <c r="AG7" s="16" t="s">
        <v>265</v>
      </c>
      <c r="AH7" s="8"/>
    </row>
    <row r="8" spans="2:34" ht="14.25" customHeight="1"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/>
      <c r="AE8" s="89"/>
      <c r="AF8" s="17"/>
      <c r="AG8" s="39"/>
      <c r="AH8" s="17"/>
    </row>
    <row r="9" spans="2:35" s="25" customFormat="1" ht="14.25" customHeight="1">
      <c r="B9" s="26"/>
      <c r="C9" s="251" t="s">
        <v>112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155"/>
      <c r="AE9" s="181">
        <f>SUM(AE10,AE12,AE14,AE16,AE18,AE20)</f>
        <v>44335333</v>
      </c>
      <c r="AF9" s="158" t="s">
        <v>373</v>
      </c>
      <c r="AG9" s="182">
        <f aca="true" t="shared" si="0" ref="AG9:AG17">SUM(AE9/AI9-1)*100</f>
        <v>-3.1768457098645397</v>
      </c>
      <c r="AH9" s="183"/>
      <c r="AI9" s="133">
        <f>SUM(AI20,AI18,AI16,AI14,AI12,AI10)</f>
        <v>45790011</v>
      </c>
    </row>
    <row r="10" spans="2:35" ht="14.25" customHeight="1">
      <c r="B10" s="9"/>
      <c r="C10" s="151"/>
      <c r="D10" s="252" t="s">
        <v>113</v>
      </c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173"/>
      <c r="AE10" s="184">
        <v>26215800</v>
      </c>
      <c r="AF10" s="149">
        <f aca="true" t="shared" si="1" ref="AF10:AF23">ROUND(AE10/AE$9*100,1)</f>
        <v>59.1</v>
      </c>
      <c r="AG10" s="166">
        <f t="shared" si="0"/>
        <v>-3.969940633146074</v>
      </c>
      <c r="AH10" s="185"/>
      <c r="AI10" s="134">
        <v>27299577</v>
      </c>
    </row>
    <row r="11" spans="2:35" ht="14.25" customHeight="1">
      <c r="B11" s="9"/>
      <c r="C11" s="151"/>
      <c r="D11" s="151"/>
      <c r="E11" s="252" t="s">
        <v>113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173"/>
      <c r="AE11" s="184">
        <v>26215800</v>
      </c>
      <c r="AF11" s="149">
        <f t="shared" si="1"/>
        <v>59.1</v>
      </c>
      <c r="AG11" s="166">
        <f t="shared" si="0"/>
        <v>-3.969940633146074</v>
      </c>
      <c r="AH11" s="185"/>
      <c r="AI11" s="135">
        <v>27299577</v>
      </c>
    </row>
    <row r="12" spans="2:35" ht="14.25" customHeight="1">
      <c r="B12" s="9"/>
      <c r="C12" s="151"/>
      <c r="D12" s="252" t="s">
        <v>35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173"/>
      <c r="AE12" s="184">
        <v>12050697</v>
      </c>
      <c r="AF12" s="149">
        <f t="shared" si="1"/>
        <v>27.2</v>
      </c>
      <c r="AG12" s="166">
        <f t="shared" si="0"/>
        <v>-2.055416847135716</v>
      </c>
      <c r="AH12" s="185"/>
      <c r="AI12" s="134">
        <v>12303587</v>
      </c>
    </row>
    <row r="13" spans="2:35" ht="14.25" customHeight="1">
      <c r="B13" s="9"/>
      <c r="C13" s="151"/>
      <c r="D13" s="151"/>
      <c r="E13" s="252" t="s">
        <v>36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173"/>
      <c r="AE13" s="184">
        <v>12050697</v>
      </c>
      <c r="AF13" s="149">
        <f t="shared" si="1"/>
        <v>27.2</v>
      </c>
      <c r="AG13" s="166">
        <f t="shared" si="0"/>
        <v>-2.055416847135716</v>
      </c>
      <c r="AH13" s="185"/>
      <c r="AI13" s="135">
        <v>12303587</v>
      </c>
    </row>
    <row r="14" spans="2:35" ht="14.25" customHeight="1">
      <c r="B14" s="9"/>
      <c r="C14" s="151"/>
      <c r="D14" s="252" t="s">
        <v>107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173"/>
      <c r="AE14" s="184">
        <v>3012675</v>
      </c>
      <c r="AF14" s="149">
        <f t="shared" si="1"/>
        <v>6.8</v>
      </c>
      <c r="AG14" s="166">
        <f t="shared" si="0"/>
        <v>-2.055432267259838</v>
      </c>
      <c r="AH14" s="185"/>
      <c r="AI14" s="134">
        <v>3075898</v>
      </c>
    </row>
    <row r="15" spans="2:35" ht="14.25" customHeight="1">
      <c r="B15" s="9"/>
      <c r="C15" s="151"/>
      <c r="D15" s="151"/>
      <c r="E15" s="252" t="s">
        <v>40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173"/>
      <c r="AE15" s="184">
        <v>3012675</v>
      </c>
      <c r="AF15" s="149">
        <f t="shared" si="1"/>
        <v>6.8</v>
      </c>
      <c r="AG15" s="166">
        <f t="shared" si="0"/>
        <v>-2.055432267259838</v>
      </c>
      <c r="AH15" s="185"/>
      <c r="AI15" s="135">
        <v>3075898</v>
      </c>
    </row>
    <row r="16" spans="2:35" ht="14.25" customHeight="1">
      <c r="B16" s="9"/>
      <c r="C16" s="151"/>
      <c r="D16" s="252" t="s">
        <v>47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173"/>
      <c r="AE16" s="184">
        <v>3012674</v>
      </c>
      <c r="AF16" s="149">
        <f t="shared" si="1"/>
        <v>6.8</v>
      </c>
      <c r="AG16" s="166">
        <f t="shared" si="0"/>
        <v>-2.0554329354981693</v>
      </c>
      <c r="AH16" s="185"/>
      <c r="AI16" s="134">
        <v>3075897</v>
      </c>
    </row>
    <row r="17" spans="2:35" ht="14.25" customHeight="1">
      <c r="B17" s="9"/>
      <c r="C17" s="151"/>
      <c r="D17" s="151"/>
      <c r="E17" s="252" t="s">
        <v>48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173"/>
      <c r="AE17" s="184">
        <v>3012674</v>
      </c>
      <c r="AF17" s="149">
        <f t="shared" si="1"/>
        <v>6.8</v>
      </c>
      <c r="AG17" s="166">
        <f t="shared" si="0"/>
        <v>-2.0554329354981693</v>
      </c>
      <c r="AH17" s="185"/>
      <c r="AI17" s="135">
        <v>3075897</v>
      </c>
    </row>
    <row r="18" spans="2:35" ht="14.25" customHeight="1">
      <c r="B18" s="9"/>
      <c r="C18" s="151"/>
      <c r="D18" s="252" t="s">
        <v>50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173"/>
      <c r="AE18" s="184">
        <v>1</v>
      </c>
      <c r="AF18" s="149">
        <f t="shared" si="1"/>
        <v>0</v>
      </c>
      <c r="AG18" s="167">
        <v>0</v>
      </c>
      <c r="AH18" s="185"/>
      <c r="AI18" s="134">
        <v>1</v>
      </c>
    </row>
    <row r="19" spans="2:35" ht="14.25" customHeight="1">
      <c r="B19" s="9"/>
      <c r="C19" s="151"/>
      <c r="D19" s="151"/>
      <c r="E19" s="252" t="s">
        <v>50</v>
      </c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173"/>
      <c r="AE19" s="184">
        <v>1</v>
      </c>
      <c r="AF19" s="149">
        <f t="shared" si="1"/>
        <v>0</v>
      </c>
      <c r="AG19" s="167">
        <v>0</v>
      </c>
      <c r="AH19" s="185"/>
      <c r="AI19" s="135">
        <v>1</v>
      </c>
    </row>
    <row r="20" spans="2:35" ht="14.25" customHeight="1">
      <c r="B20" s="9"/>
      <c r="C20" s="151"/>
      <c r="D20" s="252" t="s">
        <v>51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173"/>
      <c r="AE20" s="184">
        <v>43486</v>
      </c>
      <c r="AF20" s="149">
        <f t="shared" si="1"/>
        <v>0.1</v>
      </c>
      <c r="AG20" s="166">
        <f>SUM(AE20/AI20-1)*100</f>
        <v>24.064933953382205</v>
      </c>
      <c r="AH20" s="185"/>
      <c r="AI20" s="134">
        <v>35051</v>
      </c>
    </row>
    <row r="21" spans="2:35" ht="14.25" customHeight="1">
      <c r="B21" s="9"/>
      <c r="C21" s="151"/>
      <c r="D21" s="151"/>
      <c r="E21" s="252" t="s">
        <v>114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173"/>
      <c r="AE21" s="184">
        <v>2</v>
      </c>
      <c r="AF21" s="149">
        <f t="shared" si="1"/>
        <v>0</v>
      </c>
      <c r="AG21" s="167">
        <v>0</v>
      </c>
      <c r="AH21" s="185"/>
      <c r="AI21" s="135">
        <v>2</v>
      </c>
    </row>
    <row r="22" spans="2:35" ht="14.25" customHeight="1">
      <c r="B22" s="9"/>
      <c r="C22" s="151"/>
      <c r="D22" s="151"/>
      <c r="E22" s="252" t="s">
        <v>103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173"/>
      <c r="AE22" s="184">
        <v>30</v>
      </c>
      <c r="AF22" s="149">
        <f t="shared" si="1"/>
        <v>0</v>
      </c>
      <c r="AG22" s="167">
        <v>0</v>
      </c>
      <c r="AH22" s="185"/>
      <c r="AI22" s="135">
        <v>30</v>
      </c>
    </row>
    <row r="23" spans="2:35" ht="14.25" customHeight="1">
      <c r="B23" s="9"/>
      <c r="C23" s="151"/>
      <c r="D23" s="151"/>
      <c r="E23" s="252" t="s">
        <v>56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173"/>
      <c r="AE23" s="184">
        <v>43454</v>
      </c>
      <c r="AF23" s="149">
        <f t="shared" si="1"/>
        <v>0.1</v>
      </c>
      <c r="AG23" s="166">
        <f>SUM(AE23/AI23-1)*100</f>
        <v>24.08692424112624</v>
      </c>
      <c r="AH23" s="185"/>
      <c r="AI23" s="135">
        <v>35019</v>
      </c>
    </row>
    <row r="24" spans="2:35" ht="14.25" customHeight="1">
      <c r="B24" s="9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73"/>
      <c r="AE24" s="184"/>
      <c r="AF24" s="149"/>
      <c r="AG24" s="166"/>
      <c r="AH24" s="185"/>
      <c r="AI24" s="35"/>
    </row>
    <row r="25" spans="2:35" ht="14.25" customHeight="1">
      <c r="B25" s="9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73"/>
      <c r="AE25" s="184"/>
      <c r="AF25" s="188"/>
      <c r="AG25" s="166"/>
      <c r="AH25" s="165"/>
      <c r="AI25" s="35"/>
    </row>
    <row r="26" spans="2:35" s="25" customFormat="1" ht="14.25" customHeight="1">
      <c r="B26" s="26"/>
      <c r="C26" s="251" t="s">
        <v>3</v>
      </c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155"/>
      <c r="AE26" s="181">
        <v>86250</v>
      </c>
      <c r="AF26" s="189" t="s">
        <v>373</v>
      </c>
      <c r="AG26" s="190">
        <v>0</v>
      </c>
      <c r="AH26" s="183"/>
      <c r="AI26" s="133">
        <v>86250</v>
      </c>
    </row>
    <row r="27" spans="2:35" ht="14.25" customHeight="1">
      <c r="B27" s="9"/>
      <c r="C27" s="151"/>
      <c r="D27" s="252" t="s">
        <v>47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173"/>
      <c r="AE27" s="184">
        <v>86250</v>
      </c>
      <c r="AF27" s="187" t="s">
        <v>374</v>
      </c>
      <c r="AG27" s="167">
        <v>0</v>
      </c>
      <c r="AH27" s="185"/>
      <c r="AI27" s="134">
        <v>86250</v>
      </c>
    </row>
    <row r="28" spans="2:35" ht="14.25" customHeight="1">
      <c r="B28" s="9"/>
      <c r="C28" s="151"/>
      <c r="D28" s="151"/>
      <c r="E28" s="252" t="s">
        <v>48</v>
      </c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173"/>
      <c r="AE28" s="184">
        <v>86250</v>
      </c>
      <c r="AF28" s="187" t="s">
        <v>374</v>
      </c>
      <c r="AG28" s="167">
        <v>0</v>
      </c>
      <c r="AH28" s="185"/>
      <c r="AI28" s="135">
        <v>86250</v>
      </c>
    </row>
    <row r="29" spans="2:35" ht="14.25" customHeight="1">
      <c r="B29" s="9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73"/>
      <c r="AE29" s="184"/>
      <c r="AF29" s="188"/>
      <c r="AG29" s="166"/>
      <c r="AH29" s="185"/>
      <c r="AI29" s="35"/>
    </row>
    <row r="30" spans="2:35" ht="14.25" customHeight="1">
      <c r="B30" s="9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73"/>
      <c r="AE30" s="184"/>
      <c r="AF30" s="188"/>
      <c r="AG30" s="166"/>
      <c r="AH30" s="165"/>
      <c r="AI30" s="35"/>
    </row>
    <row r="31" spans="2:35" s="25" customFormat="1" ht="14.25" customHeight="1">
      <c r="B31" s="26"/>
      <c r="C31" s="251" t="s">
        <v>115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155"/>
      <c r="AE31" s="181">
        <f>SUM(AE32,AE34,AE36,AE38)</f>
        <v>510588</v>
      </c>
      <c r="AF31" s="189" t="s">
        <v>373</v>
      </c>
      <c r="AG31" s="182">
        <f>SUM(AE31/AI31-1)*100</f>
        <v>12.093716588986636</v>
      </c>
      <c r="AH31" s="183"/>
      <c r="AI31" s="133">
        <f>SUM(AI38,AI36,AI34,AI32)</f>
        <v>455501</v>
      </c>
    </row>
    <row r="32" spans="2:35" ht="14.25" customHeight="1">
      <c r="B32" s="9"/>
      <c r="C32" s="151"/>
      <c r="D32" s="252" t="s">
        <v>32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173"/>
      <c r="AE32" s="184">
        <v>304928</v>
      </c>
      <c r="AF32" s="149">
        <f aca="true" t="shared" si="2" ref="AF32:AF39">ROUND(AE32/AE$31*100,1)</f>
        <v>59.7</v>
      </c>
      <c r="AG32" s="166">
        <f>SUM(AE32/AI32-1)*100</f>
        <v>14.897208657382288</v>
      </c>
      <c r="AH32" s="185"/>
      <c r="AI32" s="134">
        <v>265392</v>
      </c>
    </row>
    <row r="33" spans="2:35" ht="14.25" customHeight="1">
      <c r="B33" s="9"/>
      <c r="C33" s="151"/>
      <c r="D33" s="151"/>
      <c r="E33" s="252" t="s">
        <v>33</v>
      </c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173"/>
      <c r="AE33" s="184">
        <v>304928</v>
      </c>
      <c r="AF33" s="149">
        <f t="shared" si="2"/>
        <v>59.7</v>
      </c>
      <c r="AG33" s="166">
        <f>SUM(AE33/AI33-1)*100</f>
        <v>14.897208657382288</v>
      </c>
      <c r="AH33" s="185"/>
      <c r="AI33" s="135">
        <v>265392</v>
      </c>
    </row>
    <row r="34" spans="2:35" ht="14.25" customHeight="1">
      <c r="B34" s="9"/>
      <c r="C34" s="151"/>
      <c r="D34" s="252" t="s">
        <v>47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173"/>
      <c r="AE34" s="184">
        <v>205658</v>
      </c>
      <c r="AF34" s="149">
        <f t="shared" si="2"/>
        <v>40.3</v>
      </c>
      <c r="AG34" s="166">
        <f>SUM(AE34/AI34-1)*100</f>
        <v>8.180130137238507</v>
      </c>
      <c r="AH34" s="185"/>
      <c r="AI34" s="134">
        <v>190107</v>
      </c>
    </row>
    <row r="35" spans="2:35" ht="14.25" customHeight="1">
      <c r="B35" s="9"/>
      <c r="C35" s="151"/>
      <c r="D35" s="151"/>
      <c r="E35" s="252" t="s">
        <v>48</v>
      </c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173"/>
      <c r="AE35" s="184">
        <v>205658</v>
      </c>
      <c r="AF35" s="149">
        <f t="shared" si="2"/>
        <v>40.3</v>
      </c>
      <c r="AG35" s="166">
        <f>SUM(AE35/AI35-1)*100</f>
        <v>8.180130137238507</v>
      </c>
      <c r="AH35" s="185"/>
      <c r="AI35" s="135">
        <v>190107</v>
      </c>
    </row>
    <row r="36" spans="2:35" ht="14.25" customHeight="1">
      <c r="B36" s="9"/>
      <c r="C36" s="151"/>
      <c r="D36" s="252" t="s">
        <v>109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173"/>
      <c r="AE36" s="184">
        <v>1</v>
      </c>
      <c r="AF36" s="149">
        <f t="shared" si="2"/>
        <v>0</v>
      </c>
      <c r="AG36" s="167">
        <v>0</v>
      </c>
      <c r="AH36" s="185"/>
      <c r="AI36" s="134">
        <v>1</v>
      </c>
    </row>
    <row r="37" spans="2:35" ht="14.25" customHeight="1">
      <c r="B37" s="9"/>
      <c r="C37" s="151"/>
      <c r="D37" s="151"/>
      <c r="E37" s="252" t="s">
        <v>116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173"/>
      <c r="AE37" s="184">
        <v>1</v>
      </c>
      <c r="AF37" s="149">
        <f t="shared" si="2"/>
        <v>0</v>
      </c>
      <c r="AG37" s="167">
        <v>0</v>
      </c>
      <c r="AH37" s="185"/>
      <c r="AI37" s="135">
        <v>1</v>
      </c>
    </row>
    <row r="38" spans="2:35" ht="14.25" customHeight="1">
      <c r="B38" s="9"/>
      <c r="C38" s="151"/>
      <c r="D38" s="252" t="s">
        <v>51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173"/>
      <c r="AE38" s="184">
        <v>1</v>
      </c>
      <c r="AF38" s="149">
        <f t="shared" si="2"/>
        <v>0</v>
      </c>
      <c r="AG38" s="167">
        <v>0</v>
      </c>
      <c r="AH38" s="185"/>
      <c r="AI38" s="134">
        <v>1</v>
      </c>
    </row>
    <row r="39" spans="2:35" ht="14.25" customHeight="1">
      <c r="B39" s="9"/>
      <c r="C39" s="151"/>
      <c r="D39" s="151"/>
      <c r="E39" s="252" t="s">
        <v>103</v>
      </c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173"/>
      <c r="AE39" s="184">
        <v>1</v>
      </c>
      <c r="AF39" s="149">
        <f t="shared" si="2"/>
        <v>0</v>
      </c>
      <c r="AG39" s="167">
        <v>0</v>
      </c>
      <c r="AH39" s="185"/>
      <c r="AI39" s="135">
        <v>1</v>
      </c>
    </row>
    <row r="40" spans="2:35" ht="14.25" customHeight="1">
      <c r="B40" s="9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73"/>
      <c r="AE40" s="184"/>
      <c r="AF40" s="149"/>
      <c r="AG40" s="166"/>
      <c r="AH40" s="185"/>
      <c r="AI40" s="35"/>
    </row>
    <row r="41" spans="2:35" ht="14.25" customHeight="1">
      <c r="B41" s="9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73"/>
      <c r="AE41" s="184"/>
      <c r="AF41" s="188"/>
      <c r="AG41" s="166"/>
      <c r="AH41" s="165"/>
      <c r="AI41" s="35"/>
    </row>
    <row r="42" spans="2:35" s="25" customFormat="1" ht="14.25" customHeight="1">
      <c r="B42" s="26"/>
      <c r="C42" s="251" t="s">
        <v>117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155"/>
      <c r="AE42" s="181">
        <f>SUM(AE43,AE45,AE47)</f>
        <v>312378</v>
      </c>
      <c r="AF42" s="189" t="s">
        <v>373</v>
      </c>
      <c r="AG42" s="182">
        <f>SUM(AE42/AI42-1)*100</f>
        <v>-18.829545631713795</v>
      </c>
      <c r="AH42" s="183"/>
      <c r="AI42" s="133">
        <f>SUM(AI47,AI45,AI43)</f>
        <v>384842</v>
      </c>
    </row>
    <row r="43" spans="2:35" ht="14.25" customHeight="1">
      <c r="B43" s="9"/>
      <c r="C43" s="151"/>
      <c r="D43" s="252" t="s">
        <v>118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173"/>
      <c r="AE43" s="184">
        <v>312375</v>
      </c>
      <c r="AF43" s="149">
        <f aca="true" t="shared" si="3" ref="AF43:AF49">ROUND(AE43/AE$42*100,1)</f>
        <v>100</v>
      </c>
      <c r="AG43" s="166">
        <f>SUM(AE43/AI43-1)*100</f>
        <v>-18.82969241682886</v>
      </c>
      <c r="AH43" s="185"/>
      <c r="AI43" s="134">
        <v>384839</v>
      </c>
    </row>
    <row r="44" spans="2:35" ht="14.25" customHeight="1">
      <c r="B44" s="9"/>
      <c r="C44" s="151"/>
      <c r="D44" s="151"/>
      <c r="E44" s="252" t="s">
        <v>119</v>
      </c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173"/>
      <c r="AE44" s="184">
        <v>312375</v>
      </c>
      <c r="AF44" s="149">
        <f t="shared" si="3"/>
        <v>100</v>
      </c>
      <c r="AG44" s="166">
        <f>SUM(AE44/AI44-1)*100</f>
        <v>-18.82969241682886</v>
      </c>
      <c r="AH44" s="185"/>
      <c r="AI44" s="135">
        <v>384839</v>
      </c>
    </row>
    <row r="45" spans="2:35" ht="14.25" customHeight="1">
      <c r="B45" s="9"/>
      <c r="C45" s="151"/>
      <c r="D45" s="252" t="s">
        <v>50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173"/>
      <c r="AE45" s="184">
        <v>1</v>
      </c>
      <c r="AF45" s="149">
        <f t="shared" si="3"/>
        <v>0</v>
      </c>
      <c r="AG45" s="167">
        <v>0</v>
      </c>
      <c r="AH45" s="185"/>
      <c r="AI45" s="134">
        <v>1</v>
      </c>
    </row>
    <row r="46" spans="2:35" ht="14.25" customHeight="1">
      <c r="B46" s="9"/>
      <c r="C46" s="151"/>
      <c r="D46" s="151"/>
      <c r="E46" s="252" t="s">
        <v>50</v>
      </c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173"/>
      <c r="AE46" s="184">
        <v>1</v>
      </c>
      <c r="AF46" s="149">
        <f t="shared" si="3"/>
        <v>0</v>
      </c>
      <c r="AG46" s="167">
        <v>0</v>
      </c>
      <c r="AH46" s="185"/>
      <c r="AI46" s="135">
        <v>1</v>
      </c>
    </row>
    <row r="47" spans="2:35" ht="14.25" customHeight="1">
      <c r="B47" s="9"/>
      <c r="C47" s="151"/>
      <c r="D47" s="252" t="s">
        <v>51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173"/>
      <c r="AE47" s="184">
        <v>2</v>
      </c>
      <c r="AF47" s="149">
        <f t="shared" si="3"/>
        <v>0</v>
      </c>
      <c r="AG47" s="167">
        <v>0</v>
      </c>
      <c r="AH47" s="185"/>
      <c r="AI47" s="134">
        <v>2</v>
      </c>
    </row>
    <row r="48" spans="2:35" ht="14.25" customHeight="1">
      <c r="B48" s="9"/>
      <c r="C48" s="151"/>
      <c r="D48" s="151"/>
      <c r="E48" s="252" t="s">
        <v>103</v>
      </c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173"/>
      <c r="AE48" s="184">
        <v>1</v>
      </c>
      <c r="AF48" s="149">
        <f t="shared" si="3"/>
        <v>0</v>
      </c>
      <c r="AG48" s="167">
        <v>0</v>
      </c>
      <c r="AH48" s="185"/>
      <c r="AI48" s="135">
        <v>1</v>
      </c>
    </row>
    <row r="49" spans="2:35" ht="14.25" customHeight="1">
      <c r="B49" s="9"/>
      <c r="C49" s="151"/>
      <c r="D49" s="151"/>
      <c r="E49" s="252" t="s">
        <v>56</v>
      </c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173"/>
      <c r="AE49" s="184">
        <v>1</v>
      </c>
      <c r="AF49" s="149">
        <f t="shared" si="3"/>
        <v>0</v>
      </c>
      <c r="AG49" s="167">
        <v>0</v>
      </c>
      <c r="AH49" s="185"/>
      <c r="AI49" s="135">
        <v>1</v>
      </c>
    </row>
    <row r="50" spans="2:34" ht="14.25" customHeight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2"/>
      <c r="AE50" s="83"/>
      <c r="AF50" s="27"/>
      <c r="AG50" s="90"/>
      <c r="AH50" s="18"/>
    </row>
    <row r="51" spans="2:34" ht="10.5" customHeight="1">
      <c r="B51" s="19"/>
      <c r="C51" s="19"/>
      <c r="D51" s="19"/>
      <c r="E51" s="19"/>
      <c r="F51" s="2"/>
      <c r="G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2:34" ht="10.5" customHeight="1">
      <c r="B52" s="19"/>
      <c r="C52" s="19"/>
      <c r="D52" s="19"/>
      <c r="E52" s="19"/>
      <c r="F52" s="2"/>
      <c r="G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2:34" ht="10.5" customHeight="1">
      <c r="B53" s="19"/>
      <c r="C53" s="19"/>
      <c r="D53" s="19"/>
      <c r="E53" s="19"/>
      <c r="F53" s="2"/>
      <c r="G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2:34" ht="10.5" customHeight="1">
      <c r="B54" s="19"/>
      <c r="C54" s="19"/>
      <c r="D54" s="19"/>
      <c r="E54" s="19"/>
      <c r="F54" s="2"/>
      <c r="G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2:34" ht="10.5" customHeight="1">
      <c r="B55" s="19"/>
      <c r="C55" s="19"/>
      <c r="D55" s="19"/>
      <c r="E55" s="19"/>
      <c r="F55" s="2"/>
      <c r="G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2:34" ht="10.5" customHeight="1">
      <c r="B56" s="19"/>
      <c r="C56" s="19"/>
      <c r="D56" s="19"/>
      <c r="E56" s="19"/>
      <c r="F56" s="2"/>
      <c r="G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2:34" ht="10.5" customHeight="1">
      <c r="B57" s="19"/>
      <c r="C57" s="19"/>
      <c r="D57" s="19"/>
      <c r="E57" s="19"/>
      <c r="F57" s="2"/>
      <c r="G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2:34" ht="10.5" customHeight="1">
      <c r="B58" s="19"/>
      <c r="C58" s="19"/>
      <c r="D58" s="19"/>
      <c r="E58" s="19"/>
      <c r="F58" s="2"/>
      <c r="G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  <row r="59" spans="2:34" ht="10.5" customHeight="1">
      <c r="B59" s="19"/>
      <c r="C59" s="19"/>
      <c r="D59" s="19"/>
      <c r="E59" s="19"/>
      <c r="F59" s="2"/>
      <c r="G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</row>
    <row r="60" spans="2:34" ht="10.5" customHeight="1">
      <c r="B60" s="19"/>
      <c r="C60" s="19"/>
      <c r="D60" s="19"/>
      <c r="E60" s="19"/>
      <c r="F60" s="2"/>
      <c r="G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2:34" ht="10.5" customHeight="1">
      <c r="B61" s="19"/>
      <c r="C61" s="19"/>
      <c r="D61" s="19"/>
      <c r="E61" s="19"/>
      <c r="F61" s="2"/>
      <c r="G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2:34" ht="10.5" customHeight="1">
      <c r="B62" s="19"/>
      <c r="C62" s="19"/>
      <c r="D62" s="19"/>
      <c r="E62" s="19"/>
      <c r="F62" s="2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</row>
    <row r="63" spans="2:34" ht="10.5" customHeight="1">
      <c r="B63" s="19"/>
      <c r="C63" s="19"/>
      <c r="D63" s="19"/>
      <c r="E63" s="19"/>
      <c r="F63" s="2"/>
      <c r="G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</row>
    <row r="64" spans="2:34" ht="10.5" customHeight="1">
      <c r="B64" s="19"/>
      <c r="C64" s="19"/>
      <c r="D64" s="19"/>
      <c r="E64" s="19"/>
      <c r="F64" s="2"/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</sheetData>
  <mergeCells count="38">
    <mergeCell ref="E39:AC39"/>
    <mergeCell ref="C42:AC42"/>
    <mergeCell ref="D43:AC43"/>
    <mergeCell ref="D45:AC45"/>
    <mergeCell ref="E44:AC44"/>
    <mergeCell ref="E35:AC35"/>
    <mergeCell ref="D36:AC36"/>
    <mergeCell ref="E37:AC37"/>
    <mergeCell ref="D38:AC38"/>
    <mergeCell ref="E46:AC46"/>
    <mergeCell ref="E48:AC48"/>
    <mergeCell ref="D47:AC47"/>
    <mergeCell ref="E49:AC49"/>
    <mergeCell ref="C9:AC9"/>
    <mergeCell ref="D12:AC12"/>
    <mergeCell ref="E13:AC13"/>
    <mergeCell ref="D14:AC14"/>
    <mergeCell ref="E11:AC11"/>
    <mergeCell ref="D10:AC10"/>
    <mergeCell ref="E17:AC17"/>
    <mergeCell ref="E23:AC23"/>
    <mergeCell ref="D20:AC20"/>
    <mergeCell ref="E21:AC21"/>
    <mergeCell ref="E22:AC22"/>
    <mergeCell ref="D32:AC32"/>
    <mergeCell ref="E33:AC33"/>
    <mergeCell ref="D34:AC34"/>
    <mergeCell ref="B3:AG3"/>
    <mergeCell ref="B5:AD6"/>
    <mergeCell ref="AE5:AG5"/>
    <mergeCell ref="E19:AC19"/>
    <mergeCell ref="D18:AC18"/>
    <mergeCell ref="E15:AC15"/>
    <mergeCell ref="D16:AC16"/>
    <mergeCell ref="E28:AC28"/>
    <mergeCell ref="D27:AC27"/>
    <mergeCell ref="C26:AC26"/>
    <mergeCell ref="C31:AC3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42"/>
  <sheetViews>
    <sheetView view="pageBreakPreview" zoomScale="60" workbookViewId="0" topLeftCell="A1">
      <selection activeCell="AE97" sqref="AE97"/>
    </sheetView>
  </sheetViews>
  <sheetFormatPr defaultColWidth="9.00390625" defaultRowHeight="13.5"/>
  <cols>
    <col min="1" max="30" width="1.625" style="3" customWidth="1"/>
    <col min="31" max="33" width="17.375" style="3" customWidth="1"/>
    <col min="34" max="34" width="1.625" style="3" customWidth="1"/>
    <col min="35" max="35" width="11.125" style="3" bestFit="1" customWidth="1"/>
    <col min="36" max="16384" width="9.00390625" style="3" customWidth="1"/>
  </cols>
  <sheetData>
    <row r="1" spans="1:20" ht="10.5" customHeight="1">
      <c r="A1" s="98" t="s">
        <v>299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0.5" customHeight="1"/>
    <row r="3" spans="2:34" s="1" customFormat="1" ht="18" customHeight="1">
      <c r="B3" s="260" t="s">
        <v>333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150"/>
    </row>
    <row r="4" spans="2:34" ht="12.75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73"/>
    </row>
    <row r="5" spans="2:35" ht="18" customHeight="1">
      <c r="B5" s="312" t="s">
        <v>242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 t="s">
        <v>244</v>
      </c>
      <c r="AF5" s="313"/>
      <c r="AG5" s="316"/>
      <c r="AH5" s="173"/>
      <c r="AI5" s="132"/>
    </row>
    <row r="6" spans="2:34" ht="18" customHeight="1">
      <c r="B6" s="314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191" t="s">
        <v>11</v>
      </c>
      <c r="AF6" s="191" t="s">
        <v>12</v>
      </c>
      <c r="AG6" s="192" t="s">
        <v>13</v>
      </c>
      <c r="AH6" s="151"/>
    </row>
    <row r="7" spans="2:34" ht="11.25" customHeight="1">
      <c r="B7" s="173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73"/>
      <c r="AE7" s="193" t="s">
        <v>253</v>
      </c>
      <c r="AF7" s="194" t="s">
        <v>265</v>
      </c>
      <c r="AG7" s="194" t="s">
        <v>265</v>
      </c>
      <c r="AH7" s="152"/>
    </row>
    <row r="8" spans="2:34" ht="11.25" customHeight="1"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95"/>
      <c r="AF8" s="173"/>
      <c r="AG8" s="173"/>
      <c r="AH8" s="173"/>
    </row>
    <row r="9" spans="2:35" s="25" customFormat="1" ht="11.25" customHeight="1">
      <c r="B9" s="155"/>
      <c r="C9" s="251" t="s">
        <v>97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155"/>
      <c r="AE9" s="154">
        <f>SUM(AE10,AE12,AE19,AE21,AE23,AE25,AE27,AE30)</f>
        <v>66895830</v>
      </c>
      <c r="AF9" s="158" t="s">
        <v>373</v>
      </c>
      <c r="AG9" s="196">
        <f aca="true" t="shared" si="0" ref="AG9:AG14">SUM(AE9/AI9-1)*100</f>
        <v>12.447672642772933</v>
      </c>
      <c r="AH9" s="197"/>
      <c r="AI9" s="139">
        <f>SUM(AI30,AI27,AI25,AI23,AI21,AI19,AI12,AI10)</f>
        <v>59490631</v>
      </c>
    </row>
    <row r="10" spans="2:35" ht="11.25" customHeight="1">
      <c r="B10" s="173"/>
      <c r="C10" s="151"/>
      <c r="D10" s="252" t="s">
        <v>59</v>
      </c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173"/>
      <c r="AE10" s="195">
        <v>1139011</v>
      </c>
      <c r="AF10" s="149">
        <f aca="true" t="shared" si="1" ref="AF10:AF31">ROUND(AE10/AE$9*100,1)</f>
        <v>1.7</v>
      </c>
      <c r="AG10" s="163">
        <f t="shared" si="0"/>
        <v>9.33190118564935</v>
      </c>
      <c r="AH10" s="174"/>
      <c r="AI10" s="140">
        <v>1041792</v>
      </c>
    </row>
    <row r="11" spans="2:35" ht="11.25" customHeight="1">
      <c r="B11" s="173"/>
      <c r="C11" s="151"/>
      <c r="D11" s="151"/>
      <c r="E11" s="252" t="s">
        <v>60</v>
      </c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173"/>
      <c r="AE11" s="195">
        <v>1139011</v>
      </c>
      <c r="AF11" s="149">
        <f t="shared" si="1"/>
        <v>1.7</v>
      </c>
      <c r="AG11" s="163">
        <f t="shared" si="0"/>
        <v>9.33190118564935</v>
      </c>
      <c r="AH11" s="174"/>
      <c r="AI11" s="141">
        <v>1041792</v>
      </c>
    </row>
    <row r="12" spans="2:35" ht="11.25" customHeight="1">
      <c r="B12" s="173"/>
      <c r="C12" s="151"/>
      <c r="D12" s="252" t="s">
        <v>120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173"/>
      <c r="AE12" s="195">
        <v>41715591</v>
      </c>
      <c r="AF12" s="149">
        <f t="shared" si="1"/>
        <v>62.4</v>
      </c>
      <c r="AG12" s="163">
        <f t="shared" si="0"/>
        <v>5.495681945760444</v>
      </c>
      <c r="AH12" s="174"/>
      <c r="AI12" s="140">
        <v>39542463</v>
      </c>
    </row>
    <row r="13" spans="2:35" ht="11.25" customHeight="1">
      <c r="B13" s="173"/>
      <c r="C13" s="151"/>
      <c r="D13" s="151"/>
      <c r="E13" s="252" t="s">
        <v>121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173"/>
      <c r="AE13" s="195">
        <v>38006584</v>
      </c>
      <c r="AF13" s="149">
        <f t="shared" si="1"/>
        <v>56.8</v>
      </c>
      <c r="AG13" s="163">
        <f t="shared" si="0"/>
        <v>5.903631294061684</v>
      </c>
      <c r="AH13" s="173"/>
      <c r="AI13" s="141">
        <v>35887895</v>
      </c>
    </row>
    <row r="14" spans="2:35" ht="11.25" customHeight="1">
      <c r="B14" s="173"/>
      <c r="C14" s="151"/>
      <c r="D14" s="151"/>
      <c r="E14" s="252" t="s">
        <v>122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173"/>
      <c r="AE14" s="195">
        <v>3068740</v>
      </c>
      <c r="AF14" s="149">
        <f t="shared" si="1"/>
        <v>4.6</v>
      </c>
      <c r="AG14" s="163">
        <f t="shared" si="0"/>
        <v>3.1346654930701767</v>
      </c>
      <c r="AH14" s="173"/>
      <c r="AI14" s="141">
        <v>2975469</v>
      </c>
    </row>
    <row r="15" spans="2:35" ht="11.25" customHeight="1">
      <c r="B15" s="173"/>
      <c r="C15" s="151"/>
      <c r="D15" s="151"/>
      <c r="E15" s="252" t="s">
        <v>123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173"/>
      <c r="AE15" s="195">
        <v>700</v>
      </c>
      <c r="AF15" s="149">
        <f t="shared" si="1"/>
        <v>0</v>
      </c>
      <c r="AG15" s="167">
        <v>0</v>
      </c>
      <c r="AH15" s="173"/>
      <c r="AI15" s="141">
        <v>700</v>
      </c>
    </row>
    <row r="16" spans="2:35" ht="11.25" customHeight="1">
      <c r="B16" s="173"/>
      <c r="C16" s="151"/>
      <c r="D16" s="151"/>
      <c r="E16" s="252" t="s">
        <v>124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173"/>
      <c r="AE16" s="195">
        <v>367500</v>
      </c>
      <c r="AF16" s="149">
        <f t="shared" si="1"/>
        <v>0.5</v>
      </c>
      <c r="AG16" s="163">
        <f aca="true" t="shared" si="2" ref="AG16:AG28">SUM(AE16/AI16-1)*100</f>
        <v>-12.5</v>
      </c>
      <c r="AH16" s="173"/>
      <c r="AI16" s="141">
        <v>420000</v>
      </c>
    </row>
    <row r="17" spans="2:35" ht="11.25" customHeight="1">
      <c r="B17" s="173"/>
      <c r="C17" s="151"/>
      <c r="D17" s="151"/>
      <c r="E17" s="252" t="s">
        <v>125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173"/>
      <c r="AE17" s="195">
        <v>234780</v>
      </c>
      <c r="AF17" s="149">
        <f t="shared" si="1"/>
        <v>0.4</v>
      </c>
      <c r="AG17" s="163">
        <f t="shared" si="2"/>
        <v>5.2730696798493515</v>
      </c>
      <c r="AH17" s="173"/>
      <c r="AI17" s="141">
        <v>223020</v>
      </c>
    </row>
    <row r="18" spans="2:35" ht="11.25" customHeight="1">
      <c r="B18" s="173"/>
      <c r="C18" s="151"/>
      <c r="D18" s="151"/>
      <c r="E18" s="252" t="s">
        <v>126</v>
      </c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173"/>
      <c r="AE18" s="195">
        <v>37287</v>
      </c>
      <c r="AF18" s="149">
        <f t="shared" si="1"/>
        <v>0.1</v>
      </c>
      <c r="AG18" s="163">
        <f t="shared" si="2"/>
        <v>5.393029763418977</v>
      </c>
      <c r="AH18" s="173"/>
      <c r="AI18" s="141">
        <v>35379</v>
      </c>
    </row>
    <row r="19" spans="2:35" ht="11.25" customHeight="1">
      <c r="B19" s="173"/>
      <c r="C19" s="151"/>
      <c r="D19" s="252" t="s">
        <v>127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173"/>
      <c r="AE19" s="195">
        <v>12014547</v>
      </c>
      <c r="AF19" s="149">
        <f t="shared" si="1"/>
        <v>18</v>
      </c>
      <c r="AG19" s="163">
        <f t="shared" si="2"/>
        <v>-7.70487831333927</v>
      </c>
      <c r="AH19" s="173"/>
      <c r="AI19" s="140">
        <v>13017532</v>
      </c>
    </row>
    <row r="20" spans="2:35" ht="11.25" customHeight="1">
      <c r="B20" s="173"/>
      <c r="C20" s="151"/>
      <c r="D20" s="151"/>
      <c r="E20" s="252" t="s">
        <v>127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173"/>
      <c r="AE20" s="195">
        <v>12014547</v>
      </c>
      <c r="AF20" s="149">
        <f t="shared" si="1"/>
        <v>18</v>
      </c>
      <c r="AG20" s="163">
        <f t="shared" si="2"/>
        <v>-7.70487831333927</v>
      </c>
      <c r="AH20" s="173"/>
      <c r="AI20" s="141">
        <v>13017532</v>
      </c>
    </row>
    <row r="21" spans="2:35" ht="11.25" customHeight="1">
      <c r="B21" s="173"/>
      <c r="C21" s="151"/>
      <c r="D21" s="252" t="s">
        <v>128</v>
      </c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173"/>
      <c r="AE21" s="195">
        <v>3981849</v>
      </c>
      <c r="AF21" s="149">
        <f t="shared" si="1"/>
        <v>6</v>
      </c>
      <c r="AG21" s="163">
        <f t="shared" si="2"/>
        <v>5.179480189742303</v>
      </c>
      <c r="AH21" s="173"/>
      <c r="AI21" s="140">
        <v>3785766</v>
      </c>
    </row>
    <row r="22" spans="2:35" ht="11.25" customHeight="1">
      <c r="B22" s="173"/>
      <c r="C22" s="151"/>
      <c r="D22" s="151"/>
      <c r="E22" s="252" t="s">
        <v>129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173"/>
      <c r="AE22" s="195">
        <v>3981849</v>
      </c>
      <c r="AF22" s="149">
        <f t="shared" si="1"/>
        <v>6</v>
      </c>
      <c r="AG22" s="163">
        <f t="shared" si="2"/>
        <v>5.179480189742303</v>
      </c>
      <c r="AH22" s="173"/>
      <c r="AI22" s="141">
        <v>3785766</v>
      </c>
    </row>
    <row r="23" spans="2:35" ht="11.25" customHeight="1">
      <c r="B23" s="173"/>
      <c r="C23" s="151"/>
      <c r="D23" s="252" t="s">
        <v>130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173"/>
      <c r="AE23" s="195">
        <v>7302354</v>
      </c>
      <c r="AF23" s="149">
        <f t="shared" si="1"/>
        <v>10.9</v>
      </c>
      <c r="AG23" s="163">
        <f t="shared" si="2"/>
        <v>409.2836897634895</v>
      </c>
      <c r="AH23" s="173"/>
      <c r="AI23" s="140">
        <v>1433848</v>
      </c>
    </row>
    <row r="24" spans="2:35" ht="11.25" customHeight="1">
      <c r="B24" s="173"/>
      <c r="C24" s="151"/>
      <c r="D24" s="151"/>
      <c r="E24" s="252" t="s">
        <v>131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173"/>
      <c r="AE24" s="195">
        <v>7302354</v>
      </c>
      <c r="AF24" s="149">
        <f t="shared" si="1"/>
        <v>10.9</v>
      </c>
      <c r="AG24" s="163">
        <f t="shared" si="2"/>
        <v>409.2836897634895</v>
      </c>
      <c r="AH24" s="174"/>
      <c r="AI24" s="141">
        <v>1433848</v>
      </c>
    </row>
    <row r="25" spans="2:35" ht="11.25" customHeight="1">
      <c r="B25" s="173"/>
      <c r="C25" s="151"/>
      <c r="D25" s="252" t="s">
        <v>132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173"/>
      <c r="AE25" s="195">
        <v>78347</v>
      </c>
      <c r="AF25" s="149">
        <f t="shared" si="1"/>
        <v>0.1</v>
      </c>
      <c r="AG25" s="163">
        <f t="shared" si="2"/>
        <v>449.4179523141655</v>
      </c>
      <c r="AH25" s="174"/>
      <c r="AI25" s="140">
        <v>14260</v>
      </c>
    </row>
    <row r="26" spans="2:35" ht="11.25" customHeight="1">
      <c r="B26" s="173"/>
      <c r="C26" s="151"/>
      <c r="D26" s="151"/>
      <c r="E26" s="252" t="s">
        <v>132</v>
      </c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173"/>
      <c r="AE26" s="195">
        <v>78347</v>
      </c>
      <c r="AF26" s="149">
        <f t="shared" si="1"/>
        <v>0.1</v>
      </c>
      <c r="AG26" s="163">
        <f t="shared" si="2"/>
        <v>449.4179523141655</v>
      </c>
      <c r="AH26" s="174"/>
      <c r="AI26" s="141">
        <v>14260</v>
      </c>
    </row>
    <row r="27" spans="2:35" ht="11.25" customHeight="1">
      <c r="B27" s="173"/>
      <c r="C27" s="151"/>
      <c r="D27" s="252" t="s">
        <v>92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173"/>
      <c r="AE27" s="195">
        <v>64131</v>
      </c>
      <c r="AF27" s="149">
        <f t="shared" si="1"/>
        <v>0.1</v>
      </c>
      <c r="AG27" s="163">
        <f t="shared" si="2"/>
        <v>16.6654538839367</v>
      </c>
      <c r="AH27" s="174"/>
      <c r="AI27" s="140">
        <v>54970</v>
      </c>
    </row>
    <row r="28" spans="2:35" ht="11.25" customHeight="1">
      <c r="B28" s="173"/>
      <c r="C28" s="151"/>
      <c r="D28" s="151"/>
      <c r="E28" s="252" t="s">
        <v>133</v>
      </c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173"/>
      <c r="AE28" s="195">
        <v>64130</v>
      </c>
      <c r="AF28" s="149">
        <f t="shared" si="1"/>
        <v>0.1</v>
      </c>
      <c r="AG28" s="163">
        <f t="shared" si="2"/>
        <v>16.66575706307192</v>
      </c>
      <c r="AH28" s="174"/>
      <c r="AI28" s="141">
        <v>54969</v>
      </c>
    </row>
    <row r="29" spans="2:35" ht="11.25" customHeight="1">
      <c r="B29" s="173"/>
      <c r="C29" s="151"/>
      <c r="D29" s="151"/>
      <c r="E29" s="252" t="s">
        <v>91</v>
      </c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173"/>
      <c r="AE29" s="195">
        <v>1</v>
      </c>
      <c r="AF29" s="149">
        <f t="shared" si="1"/>
        <v>0</v>
      </c>
      <c r="AG29" s="167">
        <v>0</v>
      </c>
      <c r="AH29" s="174"/>
      <c r="AI29" s="141">
        <v>1</v>
      </c>
    </row>
    <row r="30" spans="2:35" ht="11.25" customHeight="1">
      <c r="B30" s="173"/>
      <c r="C30" s="151"/>
      <c r="D30" s="252" t="s">
        <v>96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173"/>
      <c r="AE30" s="195">
        <v>600000</v>
      </c>
      <c r="AF30" s="149">
        <f t="shared" si="1"/>
        <v>0.9</v>
      </c>
      <c r="AG30" s="167">
        <v>0</v>
      </c>
      <c r="AH30" s="174"/>
      <c r="AI30" s="140">
        <v>600000</v>
      </c>
    </row>
    <row r="31" spans="2:35" ht="11.25" customHeight="1">
      <c r="B31" s="173"/>
      <c r="C31" s="151"/>
      <c r="D31" s="151"/>
      <c r="E31" s="252" t="s">
        <v>96</v>
      </c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173"/>
      <c r="AE31" s="195">
        <v>600000</v>
      </c>
      <c r="AF31" s="149">
        <f t="shared" si="1"/>
        <v>0.9</v>
      </c>
      <c r="AG31" s="167">
        <v>0</v>
      </c>
      <c r="AH31" s="174"/>
      <c r="AI31" s="141">
        <v>600000</v>
      </c>
    </row>
    <row r="32" spans="2:35" ht="3.75" customHeight="1">
      <c r="B32" s="173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73"/>
      <c r="AE32" s="195"/>
      <c r="AF32" s="149"/>
      <c r="AG32" s="163"/>
      <c r="AH32" s="174"/>
      <c r="AI32" s="141"/>
    </row>
    <row r="33" spans="2:35" ht="3.75" customHeight="1">
      <c r="B33" s="173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73"/>
      <c r="AE33" s="198"/>
      <c r="AF33" s="199"/>
      <c r="AG33" s="199"/>
      <c r="AH33" s="152"/>
      <c r="AI33" s="142"/>
    </row>
    <row r="34" spans="2:35" s="25" customFormat="1" ht="11.25" customHeight="1">
      <c r="B34" s="155"/>
      <c r="C34" s="251" t="s">
        <v>104</v>
      </c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155"/>
      <c r="AE34" s="154">
        <f>SUM(AE35,AE46)</f>
        <v>30948011</v>
      </c>
      <c r="AF34" s="158" t="s">
        <v>373</v>
      </c>
      <c r="AG34" s="196">
        <f aca="true" t="shared" si="3" ref="AG34:AG48">SUM(AE34/AI34-1)*100</f>
        <v>2.0025087967574295</v>
      </c>
      <c r="AH34" s="197"/>
      <c r="AI34" s="139">
        <f>SUM(AI46,AI35)</f>
        <v>30340441</v>
      </c>
    </row>
    <row r="35" spans="2:35" ht="11.25" customHeight="1">
      <c r="B35" s="155"/>
      <c r="C35" s="251" t="s">
        <v>321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155"/>
      <c r="AE35" s="154">
        <f>SUM(AE36,AE38,AE40,AE42,AE44)</f>
        <v>30808021</v>
      </c>
      <c r="AF35" s="159">
        <f aca="true" t="shared" si="4" ref="AF35:AF48">ROUND(AE35/AE$34*100,1)</f>
        <v>99.5</v>
      </c>
      <c r="AG35" s="196">
        <f t="shared" si="3"/>
        <v>1.7900169330524962</v>
      </c>
      <c r="AH35" s="174"/>
      <c r="AI35" s="143">
        <f>SUM(AI44,AI42,AI40,AI38,AI36)</f>
        <v>30266250</v>
      </c>
    </row>
    <row r="36" spans="2:35" ht="11.25" customHeight="1">
      <c r="B36" s="173"/>
      <c r="C36" s="151"/>
      <c r="D36" s="252" t="s">
        <v>120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173"/>
      <c r="AE36" s="195">
        <v>29982129</v>
      </c>
      <c r="AF36" s="149">
        <f t="shared" si="4"/>
        <v>96.9</v>
      </c>
      <c r="AG36" s="163">
        <f t="shared" si="3"/>
        <v>1.3518936330954912</v>
      </c>
      <c r="AH36" s="174"/>
      <c r="AI36" s="140">
        <v>29582209</v>
      </c>
    </row>
    <row r="37" spans="2:35" ht="11.25" customHeight="1">
      <c r="B37" s="173"/>
      <c r="C37" s="151"/>
      <c r="D37" s="151"/>
      <c r="E37" s="252" t="s">
        <v>120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173"/>
      <c r="AE37" s="195">
        <v>29982129</v>
      </c>
      <c r="AF37" s="149">
        <f t="shared" si="4"/>
        <v>96.9</v>
      </c>
      <c r="AG37" s="163">
        <f t="shared" si="3"/>
        <v>1.3518936330954912</v>
      </c>
      <c r="AH37" s="174"/>
      <c r="AI37" s="141">
        <v>29582209</v>
      </c>
    </row>
    <row r="38" spans="2:35" ht="11.25" customHeight="1">
      <c r="B38" s="173"/>
      <c r="C38" s="151"/>
      <c r="D38" s="252" t="s">
        <v>134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173"/>
      <c r="AE38" s="195">
        <v>9721</v>
      </c>
      <c r="AF38" s="149">
        <f t="shared" si="4"/>
        <v>0</v>
      </c>
      <c r="AG38" s="167">
        <v>0</v>
      </c>
      <c r="AH38" s="174"/>
      <c r="AI38" s="140">
        <v>9721</v>
      </c>
    </row>
    <row r="39" spans="2:35" ht="11.25" customHeight="1">
      <c r="B39" s="173"/>
      <c r="C39" s="151"/>
      <c r="D39" s="151"/>
      <c r="E39" s="252" t="s">
        <v>134</v>
      </c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173"/>
      <c r="AE39" s="195">
        <v>9721</v>
      </c>
      <c r="AF39" s="149">
        <f t="shared" si="4"/>
        <v>0</v>
      </c>
      <c r="AG39" s="167">
        <v>0</v>
      </c>
      <c r="AH39" s="174"/>
      <c r="AI39" s="141">
        <v>9721</v>
      </c>
    </row>
    <row r="40" spans="2:35" ht="11.25" customHeight="1">
      <c r="B40" s="173"/>
      <c r="C40" s="151"/>
      <c r="D40" s="252" t="s">
        <v>325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173"/>
      <c r="AE40" s="195">
        <v>807232</v>
      </c>
      <c r="AF40" s="149">
        <f t="shared" si="4"/>
        <v>2.6</v>
      </c>
      <c r="AG40" s="163">
        <f t="shared" si="3"/>
        <v>20.804232170783354</v>
      </c>
      <c r="AH40" s="174"/>
      <c r="AI40" s="140">
        <v>668215</v>
      </c>
    </row>
    <row r="41" spans="2:35" ht="11.25" customHeight="1">
      <c r="B41" s="173"/>
      <c r="C41" s="151"/>
      <c r="D41" s="151"/>
      <c r="E41" s="252" t="s">
        <v>326</v>
      </c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173"/>
      <c r="AE41" s="195">
        <v>807232</v>
      </c>
      <c r="AF41" s="149">
        <f t="shared" si="4"/>
        <v>2.6</v>
      </c>
      <c r="AG41" s="163">
        <f t="shared" si="3"/>
        <v>20.804232170783354</v>
      </c>
      <c r="AH41" s="174"/>
      <c r="AI41" s="141">
        <v>668215</v>
      </c>
    </row>
    <row r="42" spans="2:35" ht="11.25" customHeight="1">
      <c r="B42" s="173"/>
      <c r="C42" s="151"/>
      <c r="D42" s="252" t="s">
        <v>135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173"/>
      <c r="AE42" s="195">
        <v>4343</v>
      </c>
      <c r="AF42" s="149">
        <f t="shared" si="4"/>
        <v>0</v>
      </c>
      <c r="AG42" s="163">
        <f t="shared" si="3"/>
        <v>758.300395256917</v>
      </c>
      <c r="AH42" s="174"/>
      <c r="AI42" s="140">
        <v>506</v>
      </c>
    </row>
    <row r="43" spans="2:35" ht="11.25" customHeight="1">
      <c r="B43" s="173"/>
      <c r="C43" s="151"/>
      <c r="D43" s="151"/>
      <c r="E43" s="252" t="s">
        <v>135</v>
      </c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173"/>
      <c r="AE43" s="195">
        <v>4343</v>
      </c>
      <c r="AF43" s="149">
        <f t="shared" si="4"/>
        <v>0</v>
      </c>
      <c r="AG43" s="163">
        <f t="shared" si="3"/>
        <v>758.300395256917</v>
      </c>
      <c r="AH43" s="174"/>
      <c r="AI43" s="141">
        <v>506</v>
      </c>
    </row>
    <row r="44" spans="2:35" ht="11.25" customHeight="1">
      <c r="B44" s="173"/>
      <c r="C44" s="151"/>
      <c r="D44" s="252" t="s">
        <v>136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173"/>
      <c r="AE44" s="195">
        <v>4596</v>
      </c>
      <c r="AF44" s="149">
        <f t="shared" si="4"/>
        <v>0</v>
      </c>
      <c r="AG44" s="163">
        <f t="shared" si="3"/>
        <v>-17.9139131987855</v>
      </c>
      <c r="AH44" s="174"/>
      <c r="AI44" s="140">
        <v>5599</v>
      </c>
    </row>
    <row r="45" spans="2:35" ht="11.25" customHeight="1">
      <c r="B45" s="173"/>
      <c r="C45" s="151"/>
      <c r="D45" s="151"/>
      <c r="E45" s="252" t="s">
        <v>137</v>
      </c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173"/>
      <c r="AE45" s="195">
        <v>4596</v>
      </c>
      <c r="AF45" s="149">
        <f t="shared" si="4"/>
        <v>0</v>
      </c>
      <c r="AG45" s="163">
        <f t="shared" si="3"/>
        <v>-17.9139131987855</v>
      </c>
      <c r="AH45" s="174"/>
      <c r="AI45" s="141">
        <v>5599</v>
      </c>
    </row>
    <row r="46" spans="2:35" s="25" customFormat="1" ht="11.25" customHeight="1">
      <c r="B46" s="173"/>
      <c r="C46" s="251" t="s">
        <v>322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173"/>
      <c r="AE46" s="154">
        <v>139990</v>
      </c>
      <c r="AF46" s="159">
        <f t="shared" si="4"/>
        <v>0.5</v>
      </c>
      <c r="AG46" s="196">
        <f t="shared" si="3"/>
        <v>88.68865495814858</v>
      </c>
      <c r="AH46" s="197"/>
      <c r="AI46" s="143">
        <v>74191</v>
      </c>
    </row>
    <row r="47" spans="2:35" ht="11.25" customHeight="1">
      <c r="B47" s="173"/>
      <c r="C47" s="151"/>
      <c r="D47" s="252" t="s">
        <v>327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173"/>
      <c r="AE47" s="195">
        <v>139990</v>
      </c>
      <c r="AF47" s="149">
        <f t="shared" si="4"/>
        <v>0.5</v>
      </c>
      <c r="AG47" s="163">
        <f t="shared" si="3"/>
        <v>88.68865495814858</v>
      </c>
      <c r="AH47" s="174"/>
      <c r="AI47" s="140">
        <v>74191</v>
      </c>
    </row>
    <row r="48" spans="2:35" ht="11.25" customHeight="1">
      <c r="B48" s="173"/>
      <c r="C48" s="151"/>
      <c r="D48" s="151"/>
      <c r="E48" s="252" t="s">
        <v>327</v>
      </c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173"/>
      <c r="AE48" s="195">
        <v>139990</v>
      </c>
      <c r="AF48" s="149">
        <f t="shared" si="4"/>
        <v>0.5</v>
      </c>
      <c r="AG48" s="163">
        <f t="shared" si="3"/>
        <v>88.68865495814858</v>
      </c>
      <c r="AH48" s="174"/>
      <c r="AI48" s="141">
        <v>74191</v>
      </c>
    </row>
    <row r="49" spans="2:35" ht="3.75" customHeight="1">
      <c r="B49" s="173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73"/>
      <c r="AE49" s="195"/>
      <c r="AF49" s="149"/>
      <c r="AG49" s="163"/>
      <c r="AH49" s="174"/>
      <c r="AI49" s="144"/>
    </row>
    <row r="50" spans="2:35" ht="3.75" customHeight="1">
      <c r="B50" s="173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73"/>
      <c r="AE50" s="195"/>
      <c r="AF50" s="163"/>
      <c r="AG50" s="163"/>
      <c r="AH50" s="174"/>
      <c r="AI50" s="141"/>
    </row>
    <row r="51" spans="2:35" ht="11.25" customHeight="1">
      <c r="B51" s="155"/>
      <c r="C51" s="251" t="s">
        <v>112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155"/>
      <c r="AE51" s="154">
        <f>SUM(AE52,AE54)</f>
        <v>44335333</v>
      </c>
      <c r="AF51" s="158" t="s">
        <v>373</v>
      </c>
      <c r="AG51" s="196">
        <f>SUM(AE51/AI51-1)*100</f>
        <v>-3.1768457098645397</v>
      </c>
      <c r="AH51" s="174"/>
      <c r="AI51" s="139">
        <f>SUM(AI54,AI52)</f>
        <v>45790011</v>
      </c>
    </row>
    <row r="52" spans="2:35" ht="11.25" customHeight="1">
      <c r="B52" s="173"/>
      <c r="C52" s="151"/>
      <c r="D52" s="252" t="s">
        <v>138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173"/>
      <c r="AE52" s="195">
        <v>44335298</v>
      </c>
      <c r="AF52" s="149">
        <f>ROUND(AE52/AE$51*100,1)</f>
        <v>100</v>
      </c>
      <c r="AG52" s="163">
        <f>SUM(AE52/AI52-1)*100</f>
        <v>-3.176848138116517</v>
      </c>
      <c r="AH52" s="174"/>
      <c r="AI52" s="140">
        <v>45789976</v>
      </c>
    </row>
    <row r="53" spans="2:35" ht="11.25" customHeight="1">
      <c r="B53" s="173"/>
      <c r="C53" s="151"/>
      <c r="D53" s="151"/>
      <c r="E53" s="252" t="s">
        <v>138</v>
      </c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173"/>
      <c r="AE53" s="195">
        <v>44335298</v>
      </c>
      <c r="AF53" s="149">
        <f>ROUND(AE53/AE$51*100,1)</f>
        <v>100</v>
      </c>
      <c r="AG53" s="163">
        <f>SUM(AE53/AI53-1)*100</f>
        <v>-3.176848138116517</v>
      </c>
      <c r="AH53" s="152"/>
      <c r="AI53" s="141">
        <v>45789976</v>
      </c>
    </row>
    <row r="54" spans="2:35" s="25" customFormat="1" ht="11.25" customHeight="1">
      <c r="B54" s="173"/>
      <c r="C54" s="151"/>
      <c r="D54" s="252" t="s">
        <v>136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173"/>
      <c r="AE54" s="195">
        <v>35</v>
      </c>
      <c r="AF54" s="149">
        <f>ROUND(AE54/AE$51*100,1)</f>
        <v>0</v>
      </c>
      <c r="AG54" s="167">
        <v>0</v>
      </c>
      <c r="AH54" s="197"/>
      <c r="AI54" s="140">
        <v>35</v>
      </c>
    </row>
    <row r="55" spans="2:35" ht="11.25" customHeight="1">
      <c r="B55" s="173"/>
      <c r="C55" s="151"/>
      <c r="D55" s="151"/>
      <c r="E55" s="252" t="s">
        <v>139</v>
      </c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173"/>
      <c r="AE55" s="195">
        <v>1</v>
      </c>
      <c r="AF55" s="149">
        <f>ROUND(AE55/AE$51*100,1)</f>
        <v>0</v>
      </c>
      <c r="AG55" s="167">
        <v>0</v>
      </c>
      <c r="AH55" s="174"/>
      <c r="AI55" s="141">
        <v>1</v>
      </c>
    </row>
    <row r="56" spans="2:35" ht="11.25" customHeight="1">
      <c r="B56" s="173"/>
      <c r="C56" s="151"/>
      <c r="D56" s="151"/>
      <c r="E56" s="252" t="s">
        <v>140</v>
      </c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173"/>
      <c r="AE56" s="195">
        <v>34</v>
      </c>
      <c r="AF56" s="149">
        <f>ROUND(AE56/AE$51*100,1)</f>
        <v>0</v>
      </c>
      <c r="AG56" s="167">
        <v>0</v>
      </c>
      <c r="AH56" s="174"/>
      <c r="AI56" s="141">
        <v>34</v>
      </c>
    </row>
    <row r="57" spans="2:35" ht="3.75" customHeight="1">
      <c r="B57" s="173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73"/>
      <c r="AE57" s="195"/>
      <c r="AF57" s="149"/>
      <c r="AG57" s="163"/>
      <c r="AH57" s="174"/>
      <c r="AI57" s="144"/>
    </row>
    <row r="58" spans="2:35" ht="3.75" customHeight="1">
      <c r="B58" s="173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73"/>
      <c r="AE58" s="198"/>
      <c r="AF58" s="199"/>
      <c r="AG58" s="199"/>
      <c r="AH58" s="200"/>
      <c r="AI58" s="141"/>
    </row>
    <row r="59" spans="2:35" s="25" customFormat="1" ht="11.25" customHeight="1">
      <c r="B59" s="155"/>
      <c r="C59" s="251" t="s">
        <v>3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155"/>
      <c r="AE59" s="154">
        <v>86250</v>
      </c>
      <c r="AF59" s="158" t="s">
        <v>373</v>
      </c>
      <c r="AG59" s="190">
        <v>0</v>
      </c>
      <c r="AH59" s="197"/>
      <c r="AI59" s="139">
        <v>86250</v>
      </c>
    </row>
    <row r="60" spans="2:35" ht="11.25" customHeight="1">
      <c r="B60" s="173"/>
      <c r="C60" s="151"/>
      <c r="D60" s="252" t="s">
        <v>90</v>
      </c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173"/>
      <c r="AE60" s="195">
        <v>86250</v>
      </c>
      <c r="AF60" s="201" t="s">
        <v>374</v>
      </c>
      <c r="AG60" s="167">
        <v>0</v>
      </c>
      <c r="AH60" s="174"/>
      <c r="AI60" s="140">
        <v>86250</v>
      </c>
    </row>
    <row r="61" spans="2:35" ht="11.25" customHeight="1">
      <c r="B61" s="173"/>
      <c r="C61" s="151"/>
      <c r="D61" s="151"/>
      <c r="E61" s="252" t="s">
        <v>91</v>
      </c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173"/>
      <c r="AE61" s="195">
        <v>86250</v>
      </c>
      <c r="AF61" s="201" t="s">
        <v>374</v>
      </c>
      <c r="AG61" s="167">
        <v>0</v>
      </c>
      <c r="AH61" s="174"/>
      <c r="AI61" s="141">
        <v>86250</v>
      </c>
    </row>
    <row r="62" spans="2:35" ht="3.75" customHeight="1">
      <c r="B62" s="173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73"/>
      <c r="AE62" s="195"/>
      <c r="AF62" s="149"/>
      <c r="AG62" s="163"/>
      <c r="AH62" s="174"/>
      <c r="AI62" s="144"/>
    </row>
    <row r="63" spans="2:35" ht="3.75" customHeight="1">
      <c r="B63" s="173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73"/>
      <c r="AE63" s="198"/>
      <c r="AF63" s="199"/>
      <c r="AG63" s="199"/>
      <c r="AH63" s="174"/>
      <c r="AI63" s="141"/>
    </row>
    <row r="64" spans="2:35" ht="11.25" customHeight="1">
      <c r="B64" s="155"/>
      <c r="C64" s="251" t="s">
        <v>115</v>
      </c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155"/>
      <c r="AE64" s="154">
        <f>SUM(AE65,AE67,AE69,AE71)</f>
        <v>510588</v>
      </c>
      <c r="AF64" s="158" t="s">
        <v>373</v>
      </c>
      <c r="AG64" s="196">
        <f>SUM(AE64/AI64-1)*100</f>
        <v>12.093716588986636</v>
      </c>
      <c r="AH64" s="202"/>
      <c r="AI64" s="139">
        <f>SUM(AI71,AI69,AI67,AI65)</f>
        <v>455501</v>
      </c>
    </row>
    <row r="65" spans="2:35" ht="11.25" customHeight="1">
      <c r="B65" s="173"/>
      <c r="C65" s="151"/>
      <c r="D65" s="252" t="s">
        <v>141</v>
      </c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173"/>
      <c r="AE65" s="195">
        <v>173703</v>
      </c>
      <c r="AF65" s="149">
        <f aca="true" t="shared" si="5" ref="AF65:AF72">ROUND(AE65/AE$64*100,1)</f>
        <v>34</v>
      </c>
      <c r="AG65" s="163">
        <f>SUM(AE65/AI65-1)*100</f>
        <v>26.257831920801287</v>
      </c>
      <c r="AH65" s="202"/>
      <c r="AI65" s="140">
        <v>137578</v>
      </c>
    </row>
    <row r="66" spans="2:35" ht="11.25" customHeight="1">
      <c r="B66" s="173"/>
      <c r="C66" s="151"/>
      <c r="D66" s="151"/>
      <c r="E66" s="252" t="s">
        <v>141</v>
      </c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173"/>
      <c r="AE66" s="195">
        <v>173703</v>
      </c>
      <c r="AF66" s="149">
        <f t="shared" si="5"/>
        <v>34</v>
      </c>
      <c r="AG66" s="163">
        <f>SUM(AE66/AI66-1)*100</f>
        <v>26.257831920801287</v>
      </c>
      <c r="AH66" s="202"/>
      <c r="AI66" s="141">
        <v>137578</v>
      </c>
    </row>
    <row r="67" spans="2:35" ht="11.25" customHeight="1">
      <c r="B67" s="173"/>
      <c r="C67" s="173"/>
      <c r="D67" s="252" t="s">
        <v>91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173"/>
      <c r="AE67" s="195">
        <v>233923</v>
      </c>
      <c r="AF67" s="149">
        <f t="shared" si="5"/>
        <v>45.8</v>
      </c>
      <c r="AG67" s="167">
        <v>0</v>
      </c>
      <c r="AH67" s="200"/>
      <c r="AI67" s="140">
        <v>233923</v>
      </c>
    </row>
    <row r="68" spans="2:35" s="25" customFormat="1" ht="11.25" customHeight="1">
      <c r="B68" s="173"/>
      <c r="C68" s="151"/>
      <c r="D68" s="173"/>
      <c r="E68" s="252" t="s">
        <v>91</v>
      </c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173"/>
      <c r="AE68" s="195">
        <v>233923</v>
      </c>
      <c r="AF68" s="149">
        <f t="shared" si="5"/>
        <v>45.8</v>
      </c>
      <c r="AG68" s="167">
        <v>0</v>
      </c>
      <c r="AH68" s="197"/>
      <c r="AI68" s="141">
        <v>233923</v>
      </c>
    </row>
    <row r="69" spans="2:35" ht="11.25" customHeight="1">
      <c r="B69" s="173"/>
      <c r="C69" s="151"/>
      <c r="D69" s="252" t="s">
        <v>136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173"/>
      <c r="AE69" s="195">
        <v>97962</v>
      </c>
      <c r="AF69" s="149">
        <f t="shared" si="5"/>
        <v>19.2</v>
      </c>
      <c r="AG69" s="163">
        <f>SUM(AE69/AI69-1)*100</f>
        <v>24.002531645569626</v>
      </c>
      <c r="AH69" s="174"/>
      <c r="AI69" s="140">
        <v>79000</v>
      </c>
    </row>
    <row r="70" spans="2:35" ht="11.25" customHeight="1">
      <c r="B70" s="173"/>
      <c r="C70" s="151"/>
      <c r="D70" s="173"/>
      <c r="E70" s="252" t="s">
        <v>328</v>
      </c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173"/>
      <c r="AE70" s="195">
        <v>97962</v>
      </c>
      <c r="AF70" s="149">
        <f t="shared" si="5"/>
        <v>19.2</v>
      </c>
      <c r="AG70" s="163">
        <f>SUM(AE70/AI70-1)*100</f>
        <v>24.002531645569626</v>
      </c>
      <c r="AH70" s="174"/>
      <c r="AI70" s="141">
        <v>79000</v>
      </c>
    </row>
    <row r="71" spans="2:35" ht="11.25" customHeight="1">
      <c r="B71" s="173"/>
      <c r="C71" s="151"/>
      <c r="D71" s="252" t="s">
        <v>142</v>
      </c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173"/>
      <c r="AE71" s="195">
        <v>5000</v>
      </c>
      <c r="AF71" s="149">
        <f t="shared" si="5"/>
        <v>1</v>
      </c>
      <c r="AG71" s="167">
        <v>0</v>
      </c>
      <c r="AH71" s="173"/>
      <c r="AI71" s="140">
        <v>5000</v>
      </c>
    </row>
    <row r="72" spans="2:35" ht="12" customHeight="1">
      <c r="B72" s="173"/>
      <c r="C72" s="151"/>
      <c r="D72" s="173"/>
      <c r="E72" s="252" t="s">
        <v>143</v>
      </c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173"/>
      <c r="AE72" s="195">
        <v>5000</v>
      </c>
      <c r="AF72" s="149">
        <f t="shared" si="5"/>
        <v>1</v>
      </c>
      <c r="AG72" s="167">
        <v>0</v>
      </c>
      <c r="AH72" s="173"/>
      <c r="AI72" s="141">
        <v>5000</v>
      </c>
    </row>
    <row r="73" spans="2:35" ht="3.75" customHeight="1">
      <c r="B73" s="173"/>
      <c r="C73" s="151"/>
      <c r="D73" s="173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73"/>
      <c r="AE73" s="195"/>
      <c r="AF73" s="149"/>
      <c r="AG73" s="149"/>
      <c r="AH73" s="173"/>
      <c r="AI73" s="141"/>
    </row>
    <row r="74" spans="2:35" ht="3.75" customHeight="1">
      <c r="B74" s="173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73"/>
      <c r="AE74" s="198"/>
      <c r="AF74" s="199"/>
      <c r="AG74" s="199"/>
      <c r="AH74" s="173"/>
      <c r="AI74" s="131"/>
    </row>
    <row r="75" spans="2:35" ht="12" customHeight="1">
      <c r="B75" s="155"/>
      <c r="C75" s="251" t="s">
        <v>117</v>
      </c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155"/>
      <c r="AE75" s="154">
        <v>312378</v>
      </c>
      <c r="AF75" s="158" t="s">
        <v>373</v>
      </c>
      <c r="AG75" s="196">
        <f>SUM(AE75/AI75-1)*100</f>
        <v>-18.829545631713795</v>
      </c>
      <c r="AH75" s="173"/>
      <c r="AI75" s="139">
        <v>384842</v>
      </c>
    </row>
    <row r="76" spans="2:35" ht="12" customHeight="1">
      <c r="B76" s="173"/>
      <c r="C76" s="151"/>
      <c r="D76" s="252" t="s">
        <v>144</v>
      </c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173"/>
      <c r="AE76" s="195">
        <v>312378</v>
      </c>
      <c r="AF76" s="201" t="s">
        <v>374</v>
      </c>
      <c r="AG76" s="163">
        <f>SUM(AE76/AI76-1)*100</f>
        <v>-18.829545631713795</v>
      </c>
      <c r="AH76" s="173"/>
      <c r="AI76" s="140">
        <v>384842</v>
      </c>
    </row>
    <row r="77" spans="2:35" ht="12" customHeight="1">
      <c r="B77" s="173"/>
      <c r="C77" s="151"/>
      <c r="D77" s="151"/>
      <c r="E77" s="252" t="s">
        <v>119</v>
      </c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173"/>
      <c r="AE77" s="195">
        <v>312378</v>
      </c>
      <c r="AF77" s="201" t="s">
        <v>374</v>
      </c>
      <c r="AG77" s="163">
        <f>SUM(AE77/AI77-1)*100</f>
        <v>-18.829545631713795</v>
      </c>
      <c r="AH77" s="173"/>
      <c r="AI77" s="141">
        <v>384842</v>
      </c>
    </row>
    <row r="78" spans="2:34" ht="10.5" customHeight="1"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9"/>
      <c r="AF78" s="168"/>
      <c r="AG78" s="168"/>
      <c r="AH78" s="173"/>
    </row>
    <row r="79" spans="2:34" ht="10.5" customHeight="1">
      <c r="B79" s="317" t="s">
        <v>4</v>
      </c>
      <c r="C79" s="317"/>
      <c r="D79" s="317"/>
      <c r="E79" s="171" t="s">
        <v>362</v>
      </c>
      <c r="F79" s="164" t="s">
        <v>5</v>
      </c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73"/>
    </row>
    <row r="80" ht="10.5" customHeight="1">
      <c r="AH80" s="9"/>
    </row>
    <row r="81" spans="5:34" ht="10.5" customHeight="1"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9"/>
    </row>
    <row r="82" spans="5:34" ht="11.25"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9"/>
    </row>
    <row r="83" spans="5:34" ht="11.25"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9"/>
    </row>
    <row r="84" spans="5:34" ht="11.25"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9"/>
    </row>
    <row r="85" spans="5:34" ht="11.25"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9"/>
    </row>
    <row r="86" spans="5:34" ht="11.25"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9"/>
    </row>
    <row r="87" ht="11.25">
      <c r="AH87" s="9"/>
    </row>
    <row r="88" ht="11.25">
      <c r="AH88" s="9"/>
    </row>
    <row r="89" ht="11.25">
      <c r="AH89" s="9"/>
    </row>
    <row r="90" ht="11.25">
      <c r="AH90" s="9"/>
    </row>
    <row r="91" ht="11.25">
      <c r="AH91" s="9"/>
    </row>
    <row r="92" ht="11.25">
      <c r="AH92" s="9"/>
    </row>
    <row r="93" ht="11.25">
      <c r="AH93" s="9"/>
    </row>
    <row r="94" ht="11.25">
      <c r="AH94" s="9"/>
    </row>
    <row r="95" ht="11.25">
      <c r="AH95" s="9"/>
    </row>
    <row r="96" ht="11.25">
      <c r="AH96" s="9"/>
    </row>
    <row r="97" ht="11.25">
      <c r="AH97" s="9"/>
    </row>
    <row r="98" ht="11.25">
      <c r="AH98" s="9"/>
    </row>
    <row r="99" ht="11.25">
      <c r="AH99" s="9"/>
    </row>
    <row r="100" ht="11.25">
      <c r="AH100" s="9"/>
    </row>
    <row r="101" ht="11.25">
      <c r="AH101" s="9"/>
    </row>
    <row r="102" ht="11.25">
      <c r="AH102" s="9"/>
    </row>
    <row r="103" ht="11.25">
      <c r="AH103" s="9"/>
    </row>
    <row r="104" ht="11.25">
      <c r="AH104" s="9"/>
    </row>
    <row r="105" ht="11.25">
      <c r="AH105" s="9"/>
    </row>
    <row r="106" ht="11.25">
      <c r="AH106" s="9"/>
    </row>
    <row r="107" ht="11.25">
      <c r="AH107" s="9"/>
    </row>
    <row r="108" ht="11.25">
      <c r="AH108" s="9"/>
    </row>
    <row r="109" ht="11.25">
      <c r="AH109" s="9"/>
    </row>
    <row r="110" ht="11.25">
      <c r="AH110" s="9"/>
    </row>
    <row r="111" ht="11.25">
      <c r="AH111" s="9"/>
    </row>
    <row r="112" ht="11.25">
      <c r="AH112" s="9"/>
    </row>
    <row r="113" ht="11.25">
      <c r="AH113" s="9"/>
    </row>
    <row r="114" ht="11.25">
      <c r="AH114" s="9"/>
    </row>
    <row r="115" ht="11.25">
      <c r="AH115" s="9"/>
    </row>
    <row r="116" ht="11.25">
      <c r="AH116" s="9"/>
    </row>
    <row r="117" ht="11.25">
      <c r="AH117" s="9"/>
    </row>
    <row r="118" ht="11.25">
      <c r="AH118" s="9"/>
    </row>
    <row r="119" ht="11.25">
      <c r="AH119" s="9"/>
    </row>
    <row r="120" ht="11.25">
      <c r="AH120" s="9"/>
    </row>
    <row r="121" ht="11.25">
      <c r="AH121" s="9"/>
    </row>
    <row r="122" ht="11.25">
      <c r="AH122" s="9"/>
    </row>
    <row r="123" ht="11.25">
      <c r="AH123" s="9"/>
    </row>
    <row r="124" ht="11.25">
      <c r="AH124" s="9"/>
    </row>
    <row r="125" ht="11.25">
      <c r="AH125" s="9"/>
    </row>
    <row r="126" ht="11.25">
      <c r="AH126" s="9"/>
    </row>
    <row r="127" ht="11.25">
      <c r="AH127" s="9"/>
    </row>
    <row r="128" ht="11.25">
      <c r="AH128" s="9"/>
    </row>
    <row r="129" ht="11.25">
      <c r="AH129" s="9"/>
    </row>
    <row r="130" ht="11.25">
      <c r="AH130" s="9"/>
    </row>
    <row r="131" ht="11.25">
      <c r="AH131" s="9"/>
    </row>
    <row r="132" ht="11.25">
      <c r="AH132" s="9"/>
    </row>
    <row r="133" ht="11.25">
      <c r="AH133" s="9"/>
    </row>
    <row r="134" ht="11.25">
      <c r="AH134" s="9"/>
    </row>
    <row r="135" ht="11.25">
      <c r="AH135" s="9"/>
    </row>
    <row r="136" ht="11.25">
      <c r="AH136" s="9"/>
    </row>
    <row r="137" ht="11.25">
      <c r="AH137" s="9"/>
    </row>
    <row r="138" ht="11.25">
      <c r="AH138" s="9"/>
    </row>
    <row r="139" ht="11.25">
      <c r="AH139" s="9"/>
    </row>
    <row r="140" ht="11.25">
      <c r="AH140" s="9"/>
    </row>
    <row r="141" ht="11.25">
      <c r="AH141" s="9"/>
    </row>
    <row r="142" ht="11.25">
      <c r="AH142" s="9"/>
    </row>
    <row r="143" ht="11.25">
      <c r="AH143" s="9"/>
    </row>
    <row r="144" ht="11.25">
      <c r="AH144" s="9"/>
    </row>
    <row r="145" ht="11.25">
      <c r="AH145" s="9"/>
    </row>
    <row r="146" ht="11.25">
      <c r="AH146" s="9"/>
    </row>
    <row r="147" ht="11.25">
      <c r="AH147" s="9"/>
    </row>
    <row r="148" ht="11.25">
      <c r="AH148" s="9"/>
    </row>
    <row r="149" ht="11.25">
      <c r="AH149" s="9"/>
    </row>
    <row r="150" ht="11.25">
      <c r="AH150" s="9"/>
    </row>
    <row r="151" ht="11.25">
      <c r="AH151" s="9"/>
    </row>
    <row r="152" ht="11.25">
      <c r="AH152" s="9"/>
    </row>
    <row r="153" ht="11.25">
      <c r="AH153" s="9"/>
    </row>
    <row r="154" ht="11.25">
      <c r="AH154" s="9"/>
    </row>
    <row r="155" ht="11.25">
      <c r="AH155" s="9"/>
    </row>
    <row r="156" ht="11.25">
      <c r="AH156" s="9"/>
    </row>
    <row r="157" ht="11.25">
      <c r="AH157" s="9"/>
    </row>
    <row r="158" ht="11.25">
      <c r="AH158" s="9"/>
    </row>
    <row r="159" ht="11.25">
      <c r="AH159" s="9"/>
    </row>
    <row r="160" ht="11.25">
      <c r="AH160" s="9"/>
    </row>
    <row r="161" ht="11.25">
      <c r="AH161" s="9"/>
    </row>
    <row r="162" ht="11.25">
      <c r="AH162" s="9"/>
    </row>
    <row r="163" ht="11.25">
      <c r="AH163" s="9"/>
    </row>
    <row r="164" ht="11.25">
      <c r="AH164" s="9"/>
    </row>
    <row r="165" ht="11.25">
      <c r="AH165" s="9"/>
    </row>
    <row r="166" ht="11.25">
      <c r="AH166" s="9"/>
    </row>
    <row r="167" ht="11.25">
      <c r="AH167" s="9"/>
    </row>
    <row r="168" ht="11.25">
      <c r="AH168" s="9"/>
    </row>
    <row r="169" ht="11.25">
      <c r="AH169" s="9"/>
    </row>
    <row r="170" ht="11.25">
      <c r="AH170" s="9"/>
    </row>
    <row r="171" ht="11.25">
      <c r="AH171" s="9"/>
    </row>
    <row r="172" ht="11.25">
      <c r="AH172" s="9"/>
    </row>
    <row r="173" ht="11.25">
      <c r="AH173" s="9"/>
    </row>
    <row r="174" ht="11.25">
      <c r="AH174" s="9"/>
    </row>
    <row r="175" ht="11.25">
      <c r="AH175" s="9"/>
    </row>
    <row r="176" ht="11.25">
      <c r="AH176" s="9"/>
    </row>
    <row r="177" ht="11.25">
      <c r="AH177" s="9"/>
    </row>
    <row r="178" ht="11.25">
      <c r="AH178" s="9"/>
    </row>
    <row r="179" ht="11.25">
      <c r="AH179" s="9"/>
    </row>
    <row r="180" ht="11.25">
      <c r="AH180" s="9"/>
    </row>
    <row r="181" ht="11.25">
      <c r="AH181" s="9"/>
    </row>
    <row r="182" ht="11.25">
      <c r="AH182" s="9"/>
    </row>
    <row r="183" ht="11.25">
      <c r="AH183" s="9"/>
    </row>
    <row r="184" ht="11.25">
      <c r="AH184" s="9"/>
    </row>
    <row r="185" ht="11.25">
      <c r="AH185" s="9"/>
    </row>
    <row r="186" ht="11.25">
      <c r="AH186" s="9"/>
    </row>
    <row r="187" ht="11.25">
      <c r="AH187" s="9"/>
    </row>
    <row r="188" ht="11.25">
      <c r="AH188" s="9"/>
    </row>
    <row r="189" ht="11.25">
      <c r="AH189" s="9"/>
    </row>
    <row r="190" ht="11.25">
      <c r="AH190" s="9"/>
    </row>
    <row r="191" ht="11.25">
      <c r="AH191" s="9"/>
    </row>
    <row r="192" ht="11.25">
      <c r="AH192" s="9"/>
    </row>
    <row r="193" ht="11.25">
      <c r="AH193" s="9"/>
    </row>
    <row r="194" ht="11.25">
      <c r="AH194" s="9"/>
    </row>
    <row r="195" ht="11.25">
      <c r="AH195" s="9"/>
    </row>
    <row r="196" ht="11.25">
      <c r="AH196" s="9"/>
    </row>
    <row r="197" ht="11.25">
      <c r="AH197" s="9"/>
    </row>
    <row r="198" ht="11.25">
      <c r="AH198" s="9"/>
    </row>
    <row r="199" ht="11.25">
      <c r="AH199" s="9"/>
    </row>
    <row r="200" ht="11.25">
      <c r="AH200" s="9"/>
    </row>
    <row r="201" ht="11.25">
      <c r="AH201" s="9"/>
    </row>
    <row r="202" ht="11.25">
      <c r="AH202" s="9"/>
    </row>
    <row r="203" ht="11.25">
      <c r="AH203" s="9"/>
    </row>
    <row r="204" ht="11.25">
      <c r="AH204" s="9"/>
    </row>
    <row r="205" ht="11.25">
      <c r="AH205" s="9"/>
    </row>
    <row r="206" ht="11.25">
      <c r="AH206" s="9"/>
    </row>
    <row r="207" ht="11.25">
      <c r="AH207" s="9"/>
    </row>
    <row r="208" ht="11.25">
      <c r="AH208" s="9"/>
    </row>
    <row r="209" ht="11.25">
      <c r="AH209" s="9"/>
    </row>
    <row r="210" ht="11.25">
      <c r="AH210" s="9"/>
    </row>
    <row r="211" ht="11.25">
      <c r="AH211" s="9"/>
    </row>
    <row r="212" ht="11.25">
      <c r="AH212" s="9"/>
    </row>
    <row r="213" ht="11.25">
      <c r="AH213" s="9"/>
    </row>
    <row r="214" ht="11.25">
      <c r="AH214" s="9"/>
    </row>
    <row r="215" ht="11.25">
      <c r="AH215" s="9"/>
    </row>
    <row r="216" ht="11.25">
      <c r="AH216" s="9"/>
    </row>
    <row r="217" ht="11.25">
      <c r="AH217" s="9"/>
    </row>
    <row r="218" ht="11.25">
      <c r="AH218" s="9"/>
    </row>
    <row r="219" ht="11.25">
      <c r="AH219" s="9"/>
    </row>
    <row r="220" ht="11.25">
      <c r="AH220" s="9"/>
    </row>
    <row r="221" ht="11.25">
      <c r="AH221" s="9"/>
    </row>
    <row r="222" ht="11.25">
      <c r="AH222" s="9"/>
    </row>
    <row r="223" ht="11.25">
      <c r="AH223" s="9"/>
    </row>
    <row r="224" ht="11.25">
      <c r="AH224" s="9"/>
    </row>
    <row r="225" ht="11.25">
      <c r="AH225" s="9"/>
    </row>
    <row r="226" ht="11.25">
      <c r="AH226" s="9"/>
    </row>
    <row r="227" ht="11.25">
      <c r="AH227" s="9"/>
    </row>
    <row r="228" ht="11.25">
      <c r="AH228" s="9"/>
    </row>
    <row r="229" ht="11.25">
      <c r="AH229" s="9"/>
    </row>
    <row r="230" ht="11.25">
      <c r="AH230" s="9"/>
    </row>
    <row r="231" ht="11.25">
      <c r="AH231" s="9"/>
    </row>
    <row r="232" ht="11.25">
      <c r="AH232" s="9"/>
    </row>
    <row r="233" ht="11.25">
      <c r="AH233" s="9"/>
    </row>
    <row r="234" ht="11.25">
      <c r="AH234" s="9"/>
    </row>
    <row r="235" ht="11.25">
      <c r="AH235" s="9"/>
    </row>
    <row r="236" ht="11.25">
      <c r="AH236" s="9"/>
    </row>
    <row r="237" ht="11.25">
      <c r="AH237" s="9"/>
    </row>
    <row r="238" ht="11.25">
      <c r="AH238" s="9"/>
    </row>
    <row r="239" ht="11.25">
      <c r="AH239" s="9"/>
    </row>
    <row r="240" ht="11.25">
      <c r="AH240" s="9"/>
    </row>
    <row r="241" ht="11.25">
      <c r="AH241" s="9"/>
    </row>
    <row r="242" ht="11.25">
      <c r="AH242" s="9"/>
    </row>
    <row r="243" ht="11.25">
      <c r="AH243" s="9"/>
    </row>
    <row r="244" ht="11.25">
      <c r="AH244" s="9"/>
    </row>
    <row r="245" ht="11.25">
      <c r="AH245" s="9"/>
    </row>
    <row r="246" ht="11.25">
      <c r="AH246" s="9"/>
    </row>
    <row r="247" ht="11.25">
      <c r="AH247" s="9"/>
    </row>
    <row r="248" ht="11.25">
      <c r="AH248" s="9"/>
    </row>
    <row r="249" ht="11.25">
      <c r="AH249" s="9"/>
    </row>
    <row r="250" ht="11.25">
      <c r="AH250" s="9"/>
    </row>
    <row r="251" ht="11.25">
      <c r="AH251" s="9"/>
    </row>
    <row r="252" ht="11.25">
      <c r="AH252" s="9"/>
    </row>
    <row r="253" ht="11.25">
      <c r="AH253" s="9"/>
    </row>
    <row r="254" ht="11.25">
      <c r="AH254" s="9"/>
    </row>
    <row r="255" ht="11.25">
      <c r="AH255" s="9"/>
    </row>
    <row r="256" ht="11.25">
      <c r="AH256" s="9"/>
    </row>
    <row r="257" ht="11.25">
      <c r="AH257" s="9"/>
    </row>
    <row r="258" ht="11.25">
      <c r="AH258" s="9"/>
    </row>
    <row r="259" ht="11.25">
      <c r="AH259" s="9"/>
    </row>
    <row r="260" ht="11.25">
      <c r="AH260" s="9"/>
    </row>
    <row r="261" ht="11.25">
      <c r="AH261" s="9"/>
    </row>
    <row r="262" ht="11.25">
      <c r="AH262" s="9"/>
    </row>
    <row r="263" ht="11.25">
      <c r="AH263" s="9"/>
    </row>
    <row r="264" ht="11.25">
      <c r="AH264" s="9"/>
    </row>
    <row r="265" ht="11.25">
      <c r="AH265" s="9"/>
    </row>
    <row r="266" ht="11.25">
      <c r="AH266" s="9"/>
    </row>
    <row r="267" ht="11.25">
      <c r="AH267" s="9"/>
    </row>
    <row r="268" ht="11.25">
      <c r="AH268" s="9"/>
    </row>
    <row r="269" ht="11.25">
      <c r="AH269" s="9"/>
    </row>
    <row r="270" ht="11.25">
      <c r="AH270" s="9"/>
    </row>
    <row r="271" ht="11.25">
      <c r="AH271" s="9"/>
    </row>
    <row r="272" ht="11.25">
      <c r="AH272" s="9"/>
    </row>
    <row r="273" ht="11.25">
      <c r="AH273" s="9"/>
    </row>
    <row r="274" ht="11.25">
      <c r="AH274" s="9"/>
    </row>
    <row r="275" ht="11.25">
      <c r="AH275" s="9"/>
    </row>
    <row r="276" ht="11.25">
      <c r="AH276" s="9"/>
    </row>
    <row r="277" ht="11.25">
      <c r="AH277" s="9"/>
    </row>
    <row r="278" ht="11.25">
      <c r="AH278" s="9"/>
    </row>
    <row r="279" ht="11.25">
      <c r="AH279" s="9"/>
    </row>
    <row r="280" ht="11.25">
      <c r="AH280" s="9"/>
    </row>
    <row r="281" ht="11.25">
      <c r="AH281" s="9"/>
    </row>
    <row r="282" ht="11.25">
      <c r="AH282" s="9"/>
    </row>
    <row r="283" ht="11.25">
      <c r="AH283" s="9"/>
    </row>
    <row r="284" ht="11.25">
      <c r="AH284" s="9"/>
    </row>
    <row r="285" ht="11.25">
      <c r="AH285" s="9"/>
    </row>
    <row r="286" ht="11.25">
      <c r="AH286" s="9"/>
    </row>
    <row r="287" ht="11.25">
      <c r="AH287" s="9"/>
    </row>
    <row r="288" ht="11.25">
      <c r="AH288" s="9"/>
    </row>
    <row r="289" ht="11.25">
      <c r="AH289" s="9"/>
    </row>
    <row r="290" ht="11.25">
      <c r="AH290" s="9"/>
    </row>
    <row r="291" ht="11.25">
      <c r="AH291" s="9"/>
    </row>
    <row r="292" ht="11.25">
      <c r="AH292" s="9"/>
    </row>
    <row r="293" ht="11.25">
      <c r="AH293" s="9"/>
    </row>
    <row r="294" ht="11.25">
      <c r="AH294" s="9"/>
    </row>
    <row r="295" ht="11.25">
      <c r="AH295" s="9"/>
    </row>
    <row r="296" ht="11.25">
      <c r="AH296" s="9"/>
    </row>
    <row r="297" ht="11.25">
      <c r="AH297" s="9"/>
    </row>
    <row r="298" ht="11.25">
      <c r="AH298" s="9"/>
    </row>
    <row r="299" ht="11.25">
      <c r="AH299" s="9"/>
    </row>
    <row r="300" ht="11.25">
      <c r="AH300" s="9"/>
    </row>
    <row r="301" ht="11.25">
      <c r="AH301" s="9"/>
    </row>
    <row r="302" ht="11.25">
      <c r="AH302" s="9"/>
    </row>
    <row r="303" ht="11.25">
      <c r="AH303" s="9"/>
    </row>
    <row r="304" ht="11.25">
      <c r="AH304" s="9"/>
    </row>
    <row r="305" ht="11.25">
      <c r="AH305" s="9"/>
    </row>
    <row r="306" ht="11.25">
      <c r="AH306" s="9"/>
    </row>
    <row r="307" ht="11.25">
      <c r="AH307" s="9"/>
    </row>
    <row r="308" ht="11.25">
      <c r="AH308" s="9"/>
    </row>
    <row r="309" ht="11.25">
      <c r="AH309" s="9"/>
    </row>
    <row r="310" ht="11.25">
      <c r="AH310" s="9"/>
    </row>
    <row r="311" ht="11.25">
      <c r="AH311" s="9"/>
    </row>
    <row r="312" ht="11.25">
      <c r="AH312" s="9"/>
    </row>
    <row r="313" ht="11.25">
      <c r="AH313" s="9"/>
    </row>
    <row r="314" ht="11.25">
      <c r="AH314" s="9"/>
    </row>
    <row r="315" ht="11.25">
      <c r="AH315" s="9"/>
    </row>
    <row r="316" ht="11.25">
      <c r="AH316" s="9"/>
    </row>
    <row r="317" ht="11.25">
      <c r="AH317" s="9"/>
    </row>
    <row r="318" ht="11.25">
      <c r="AH318" s="9"/>
    </row>
    <row r="319" ht="11.25">
      <c r="AH319" s="9"/>
    </row>
    <row r="320" ht="11.25">
      <c r="AH320" s="9"/>
    </row>
    <row r="321" ht="11.25">
      <c r="AH321" s="9"/>
    </row>
    <row r="322" ht="11.25">
      <c r="AH322" s="9"/>
    </row>
    <row r="323" ht="11.25">
      <c r="AH323" s="9"/>
    </row>
    <row r="324" ht="11.25">
      <c r="AH324" s="9"/>
    </row>
    <row r="325" ht="11.25">
      <c r="AH325" s="9"/>
    </row>
    <row r="326" ht="11.25">
      <c r="AH326" s="9"/>
    </row>
    <row r="327" ht="11.25">
      <c r="AH327" s="9"/>
    </row>
    <row r="328" ht="11.25">
      <c r="AH328" s="9"/>
    </row>
    <row r="329" ht="11.25">
      <c r="AH329" s="9"/>
    </row>
    <row r="330" ht="11.25">
      <c r="AH330" s="9"/>
    </row>
    <row r="331" ht="11.25">
      <c r="AH331" s="9"/>
    </row>
    <row r="332" ht="11.25">
      <c r="AH332" s="9"/>
    </row>
    <row r="333" ht="11.25">
      <c r="AH333" s="9"/>
    </row>
    <row r="334" ht="11.25">
      <c r="AH334" s="9"/>
    </row>
    <row r="335" ht="11.25">
      <c r="AH335" s="9"/>
    </row>
    <row r="336" ht="11.25">
      <c r="AH336" s="9"/>
    </row>
    <row r="337" ht="11.25">
      <c r="AH337" s="9"/>
    </row>
    <row r="338" ht="11.25">
      <c r="AH338" s="9"/>
    </row>
    <row r="339" ht="11.25">
      <c r="AH339" s="9"/>
    </row>
    <row r="340" ht="11.25">
      <c r="AH340" s="9"/>
    </row>
    <row r="341" ht="11.25">
      <c r="AH341" s="9"/>
    </row>
    <row r="342" ht="11.25">
      <c r="AH342" s="9"/>
    </row>
    <row r="343" ht="11.25">
      <c r="AH343" s="9"/>
    </row>
    <row r="344" ht="11.25">
      <c r="AH344" s="9"/>
    </row>
    <row r="345" ht="11.25">
      <c r="AH345" s="9"/>
    </row>
    <row r="346" ht="11.25">
      <c r="AH346" s="9"/>
    </row>
    <row r="347" ht="11.25">
      <c r="AH347" s="9"/>
    </row>
    <row r="348" ht="11.25">
      <c r="AH348" s="9"/>
    </row>
    <row r="349" ht="11.25">
      <c r="AH349" s="9"/>
    </row>
    <row r="350" ht="11.25">
      <c r="AH350" s="9"/>
    </row>
    <row r="351" ht="11.25">
      <c r="AH351" s="9"/>
    </row>
    <row r="352" ht="11.25">
      <c r="AH352" s="9"/>
    </row>
    <row r="353" ht="11.25">
      <c r="AH353" s="9"/>
    </row>
    <row r="354" ht="11.25">
      <c r="AH354" s="9"/>
    </row>
    <row r="355" ht="11.25">
      <c r="AH355" s="9"/>
    </row>
    <row r="356" ht="11.25">
      <c r="AH356" s="9"/>
    </row>
    <row r="357" ht="11.25">
      <c r="AH357" s="9"/>
    </row>
    <row r="358" ht="11.25">
      <c r="AH358" s="9"/>
    </row>
    <row r="359" ht="11.25">
      <c r="AH359" s="9"/>
    </row>
    <row r="360" ht="11.25">
      <c r="AH360" s="9"/>
    </row>
    <row r="361" ht="11.25">
      <c r="AH361" s="9"/>
    </row>
    <row r="362" ht="11.25">
      <c r="AH362" s="9"/>
    </row>
    <row r="363" ht="11.25">
      <c r="AH363" s="9"/>
    </row>
    <row r="364" ht="11.25">
      <c r="AH364" s="9"/>
    </row>
    <row r="365" ht="11.25">
      <c r="AH365" s="9"/>
    </row>
    <row r="366" ht="11.25">
      <c r="AH366" s="9"/>
    </row>
    <row r="367" ht="11.25">
      <c r="AH367" s="9"/>
    </row>
    <row r="368" ht="11.25">
      <c r="AH368" s="9"/>
    </row>
    <row r="369" ht="11.25">
      <c r="AH369" s="9"/>
    </row>
    <row r="370" ht="11.25">
      <c r="AH370" s="9"/>
    </row>
    <row r="371" ht="11.25">
      <c r="AH371" s="9"/>
    </row>
    <row r="372" ht="11.25">
      <c r="AH372" s="9"/>
    </row>
    <row r="373" ht="11.25">
      <c r="AH373" s="9"/>
    </row>
    <row r="374" ht="11.25">
      <c r="AH374" s="9"/>
    </row>
    <row r="375" ht="11.25">
      <c r="AH375" s="9"/>
    </row>
    <row r="376" ht="11.25">
      <c r="AH376" s="9"/>
    </row>
    <row r="377" ht="11.25">
      <c r="AH377" s="9"/>
    </row>
    <row r="378" ht="11.25">
      <c r="AH378" s="9"/>
    </row>
    <row r="379" ht="11.25">
      <c r="AH379" s="9"/>
    </row>
    <row r="380" ht="11.25">
      <c r="AH380" s="9"/>
    </row>
    <row r="381" ht="11.25">
      <c r="AH381" s="9"/>
    </row>
    <row r="382" ht="11.25">
      <c r="AH382" s="9"/>
    </row>
    <row r="383" ht="11.25">
      <c r="AH383" s="9"/>
    </row>
    <row r="384" ht="11.25">
      <c r="AH384" s="9"/>
    </row>
    <row r="385" ht="11.25">
      <c r="AH385" s="9"/>
    </row>
    <row r="386" ht="11.25">
      <c r="AH386" s="9"/>
    </row>
    <row r="387" ht="11.25">
      <c r="AH387" s="9"/>
    </row>
    <row r="388" ht="11.25">
      <c r="AH388" s="9"/>
    </row>
    <row r="389" ht="11.25">
      <c r="AH389" s="9"/>
    </row>
    <row r="390" ht="11.25">
      <c r="AH390" s="9"/>
    </row>
    <row r="391" ht="11.25">
      <c r="AH391" s="9"/>
    </row>
    <row r="392" ht="11.25">
      <c r="AH392" s="9"/>
    </row>
    <row r="393" ht="11.25">
      <c r="AH393" s="9"/>
    </row>
    <row r="394" ht="11.25">
      <c r="AH394" s="9"/>
    </row>
    <row r="395" ht="11.25">
      <c r="AH395" s="9"/>
    </row>
    <row r="396" ht="11.25">
      <c r="AH396" s="9"/>
    </row>
    <row r="397" ht="11.25">
      <c r="AH397" s="9"/>
    </row>
    <row r="398" ht="11.25">
      <c r="AH398" s="9"/>
    </row>
    <row r="399" ht="11.25">
      <c r="AH399" s="9"/>
    </row>
    <row r="400" ht="11.25">
      <c r="AH400" s="9"/>
    </row>
    <row r="401" ht="11.25">
      <c r="AH401" s="9"/>
    </row>
    <row r="402" ht="11.25">
      <c r="AH402" s="9"/>
    </row>
    <row r="403" ht="11.25">
      <c r="AH403" s="9"/>
    </row>
    <row r="404" ht="11.25">
      <c r="AH404" s="9"/>
    </row>
    <row r="405" ht="11.25">
      <c r="AH405" s="9"/>
    </row>
    <row r="406" ht="11.25">
      <c r="AH406" s="9"/>
    </row>
    <row r="407" ht="11.25">
      <c r="AH407" s="9"/>
    </row>
    <row r="408" ht="11.25">
      <c r="AH408" s="9"/>
    </row>
    <row r="409" ht="11.25">
      <c r="AH409" s="9"/>
    </row>
    <row r="410" ht="11.25">
      <c r="AH410" s="9"/>
    </row>
    <row r="411" ht="11.25">
      <c r="AH411" s="9"/>
    </row>
    <row r="412" ht="11.25">
      <c r="AH412" s="9"/>
    </row>
    <row r="413" ht="11.25">
      <c r="AH413" s="9"/>
    </row>
    <row r="414" ht="11.25">
      <c r="AH414" s="9"/>
    </row>
    <row r="415" ht="11.25">
      <c r="AH415" s="9"/>
    </row>
    <row r="416" ht="11.25">
      <c r="AH416" s="9"/>
    </row>
    <row r="417" ht="11.25">
      <c r="AH417" s="9"/>
    </row>
    <row r="418" ht="11.25">
      <c r="AH418" s="9"/>
    </row>
    <row r="419" ht="11.25">
      <c r="AH419" s="9"/>
    </row>
    <row r="420" ht="11.25">
      <c r="AH420" s="9"/>
    </row>
    <row r="421" ht="11.25">
      <c r="AH421" s="9"/>
    </row>
    <row r="422" ht="11.25">
      <c r="AH422" s="9"/>
    </row>
    <row r="423" ht="11.25">
      <c r="AH423" s="9"/>
    </row>
    <row r="424" ht="11.25">
      <c r="AH424" s="9"/>
    </row>
    <row r="425" ht="11.25">
      <c r="AH425" s="9"/>
    </row>
    <row r="426" ht="11.25">
      <c r="AH426" s="9"/>
    </row>
    <row r="427" ht="11.25">
      <c r="AH427" s="9"/>
    </row>
    <row r="428" ht="11.25">
      <c r="AH428" s="9"/>
    </row>
    <row r="429" ht="11.25">
      <c r="AH429" s="9"/>
    </row>
    <row r="430" ht="11.25">
      <c r="AH430" s="9"/>
    </row>
    <row r="431" ht="11.25">
      <c r="AH431" s="9"/>
    </row>
    <row r="432" ht="11.25">
      <c r="AH432" s="9"/>
    </row>
    <row r="433" ht="11.25">
      <c r="AH433" s="9"/>
    </row>
    <row r="434" ht="11.25">
      <c r="AH434" s="9"/>
    </row>
    <row r="435" ht="11.25">
      <c r="AH435" s="9"/>
    </row>
    <row r="436" ht="11.25">
      <c r="AH436" s="9"/>
    </row>
    <row r="437" ht="11.25">
      <c r="AH437" s="9"/>
    </row>
    <row r="438" ht="11.25">
      <c r="AH438" s="9"/>
    </row>
    <row r="439" ht="11.25">
      <c r="AH439" s="9"/>
    </row>
    <row r="440" ht="11.25">
      <c r="AH440" s="9"/>
    </row>
    <row r="441" ht="11.25">
      <c r="AH441" s="9"/>
    </row>
    <row r="442" ht="11.25">
      <c r="AH442" s="9"/>
    </row>
    <row r="443" ht="11.25">
      <c r="AH443" s="9"/>
    </row>
    <row r="444" ht="11.25">
      <c r="AH444" s="9"/>
    </row>
    <row r="445" ht="11.25">
      <c r="AH445" s="9"/>
    </row>
    <row r="446" ht="11.25">
      <c r="AH446" s="9"/>
    </row>
    <row r="447" ht="11.25">
      <c r="AH447" s="9"/>
    </row>
    <row r="448" ht="11.25">
      <c r="AH448" s="9"/>
    </row>
    <row r="449" ht="11.25">
      <c r="AH449" s="9"/>
    </row>
    <row r="450" ht="11.25">
      <c r="AH450" s="9"/>
    </row>
    <row r="451" ht="11.25">
      <c r="AH451" s="9"/>
    </row>
    <row r="452" ht="11.25">
      <c r="AH452" s="9"/>
    </row>
    <row r="453" ht="11.25">
      <c r="AH453" s="9"/>
    </row>
    <row r="454" ht="11.25">
      <c r="AH454" s="9"/>
    </row>
    <row r="455" ht="11.25">
      <c r="AH455" s="9"/>
    </row>
    <row r="456" ht="11.25">
      <c r="AH456" s="9"/>
    </row>
    <row r="457" ht="11.25">
      <c r="AH457" s="9"/>
    </row>
    <row r="458" ht="11.25">
      <c r="AH458" s="9"/>
    </row>
    <row r="459" ht="11.25">
      <c r="AH459" s="9"/>
    </row>
    <row r="460" ht="11.25">
      <c r="AH460" s="9"/>
    </row>
    <row r="461" ht="11.25">
      <c r="AH461" s="9"/>
    </row>
    <row r="462" ht="11.25">
      <c r="AH462" s="9"/>
    </row>
    <row r="463" ht="11.25">
      <c r="AH463" s="9"/>
    </row>
    <row r="464" ht="11.25">
      <c r="AH464" s="9"/>
    </row>
    <row r="465" ht="11.25">
      <c r="AH465" s="9"/>
    </row>
    <row r="466" ht="11.25">
      <c r="AH466" s="9"/>
    </row>
    <row r="467" ht="11.25">
      <c r="AH467" s="9"/>
    </row>
    <row r="468" ht="11.25">
      <c r="AH468" s="9"/>
    </row>
    <row r="469" ht="11.25">
      <c r="AH469" s="9"/>
    </row>
    <row r="470" ht="11.25">
      <c r="AH470" s="9"/>
    </row>
    <row r="471" ht="11.25">
      <c r="AH471" s="9"/>
    </row>
    <row r="472" ht="11.25">
      <c r="AH472" s="9"/>
    </row>
    <row r="473" ht="11.25">
      <c r="AH473" s="9"/>
    </row>
    <row r="474" ht="11.25">
      <c r="AH474" s="9"/>
    </row>
    <row r="475" ht="11.25">
      <c r="AH475" s="9"/>
    </row>
    <row r="476" ht="11.25">
      <c r="AH476" s="9"/>
    </row>
    <row r="477" ht="11.25">
      <c r="AH477" s="9"/>
    </row>
    <row r="478" ht="11.25">
      <c r="AH478" s="9"/>
    </row>
    <row r="479" ht="11.25">
      <c r="AH479" s="9"/>
    </row>
    <row r="480" ht="11.25">
      <c r="AH480" s="9"/>
    </row>
    <row r="481" ht="11.25">
      <c r="AH481" s="9"/>
    </row>
    <row r="482" ht="11.25">
      <c r="AH482" s="9"/>
    </row>
    <row r="483" ht="11.25">
      <c r="AH483" s="9"/>
    </row>
    <row r="484" ht="11.25">
      <c r="AH484" s="9"/>
    </row>
    <row r="485" ht="11.25">
      <c r="AH485" s="9"/>
    </row>
    <row r="486" ht="11.25">
      <c r="AH486" s="9"/>
    </row>
    <row r="487" ht="11.25">
      <c r="AH487" s="9"/>
    </row>
    <row r="488" ht="11.25">
      <c r="AH488" s="9"/>
    </row>
    <row r="489" ht="11.25">
      <c r="AH489" s="9"/>
    </row>
    <row r="490" ht="11.25">
      <c r="AH490" s="9"/>
    </row>
    <row r="491" ht="11.25">
      <c r="AH491" s="9"/>
    </row>
    <row r="492" ht="11.25">
      <c r="AH492" s="9"/>
    </row>
    <row r="493" ht="11.25">
      <c r="AH493" s="9"/>
    </row>
    <row r="494" ht="11.25">
      <c r="AH494" s="9"/>
    </row>
    <row r="495" ht="11.25">
      <c r="AH495" s="9"/>
    </row>
    <row r="496" ht="11.25">
      <c r="AH496" s="9"/>
    </row>
    <row r="497" ht="11.25">
      <c r="AH497" s="9"/>
    </row>
    <row r="498" ht="11.25">
      <c r="AH498" s="9"/>
    </row>
    <row r="499" ht="11.25">
      <c r="AH499" s="9"/>
    </row>
    <row r="500" ht="11.25">
      <c r="AH500" s="9"/>
    </row>
    <row r="501" ht="11.25">
      <c r="AH501" s="9"/>
    </row>
    <row r="502" ht="11.25">
      <c r="AH502" s="9"/>
    </row>
    <row r="503" ht="11.25">
      <c r="AH503" s="9"/>
    </row>
    <row r="504" ht="11.25">
      <c r="AH504" s="9"/>
    </row>
    <row r="505" ht="11.25">
      <c r="AH505" s="9"/>
    </row>
    <row r="506" ht="11.25">
      <c r="AH506" s="9"/>
    </row>
    <row r="507" ht="11.25">
      <c r="AH507" s="9"/>
    </row>
    <row r="508" ht="11.25">
      <c r="AH508" s="9"/>
    </row>
    <row r="509" ht="11.25">
      <c r="AH509" s="9"/>
    </row>
    <row r="510" ht="11.25">
      <c r="AH510" s="9"/>
    </row>
    <row r="511" ht="11.25">
      <c r="AH511" s="9"/>
    </row>
    <row r="512" ht="11.25">
      <c r="AH512" s="9"/>
    </row>
    <row r="513" ht="11.25">
      <c r="AH513" s="9"/>
    </row>
    <row r="514" ht="11.25">
      <c r="AH514" s="9"/>
    </row>
    <row r="515" ht="11.25">
      <c r="AH515" s="9"/>
    </row>
    <row r="516" ht="11.25">
      <c r="AH516" s="9"/>
    </row>
    <row r="517" ht="11.25">
      <c r="AH517" s="9"/>
    </row>
    <row r="518" ht="11.25">
      <c r="AH518" s="9"/>
    </row>
    <row r="519" ht="11.25">
      <c r="AH519" s="9"/>
    </row>
    <row r="520" ht="11.25">
      <c r="AH520" s="9"/>
    </row>
    <row r="521" ht="11.25">
      <c r="AH521" s="9"/>
    </row>
    <row r="522" ht="11.25">
      <c r="AH522" s="9"/>
    </row>
    <row r="523" ht="11.25">
      <c r="AH523" s="9"/>
    </row>
    <row r="524" ht="11.25">
      <c r="AH524" s="9"/>
    </row>
    <row r="525" ht="11.25">
      <c r="AH525" s="9"/>
    </row>
    <row r="526" ht="11.25">
      <c r="AH526" s="9"/>
    </row>
    <row r="527" ht="11.25">
      <c r="AH527" s="9"/>
    </row>
    <row r="528" ht="11.25">
      <c r="AH528" s="9"/>
    </row>
    <row r="529" ht="11.25">
      <c r="AH529" s="9"/>
    </row>
    <row r="530" ht="11.25">
      <c r="AH530" s="9"/>
    </row>
    <row r="531" ht="11.25">
      <c r="AH531" s="9"/>
    </row>
    <row r="532" ht="11.25">
      <c r="AH532" s="9"/>
    </row>
    <row r="533" ht="11.25">
      <c r="AH533" s="9"/>
    </row>
    <row r="534" ht="11.25">
      <c r="AH534" s="9"/>
    </row>
    <row r="535" ht="11.25">
      <c r="AH535" s="9"/>
    </row>
    <row r="536" ht="11.25">
      <c r="AH536" s="9"/>
    </row>
    <row r="537" ht="11.25">
      <c r="AH537" s="9"/>
    </row>
    <row r="538" ht="11.25">
      <c r="AH538" s="9"/>
    </row>
    <row r="539" ht="11.25">
      <c r="AH539" s="9"/>
    </row>
    <row r="540" ht="11.25">
      <c r="AH540" s="9"/>
    </row>
    <row r="541" ht="11.25">
      <c r="AH541" s="9"/>
    </row>
    <row r="542" ht="11.25">
      <c r="AH542" s="9"/>
    </row>
    <row r="543" ht="11.25">
      <c r="AH543" s="9"/>
    </row>
    <row r="544" ht="11.25">
      <c r="AH544" s="9"/>
    </row>
    <row r="545" ht="11.25">
      <c r="AH545" s="9"/>
    </row>
    <row r="546" ht="11.25">
      <c r="AH546" s="9"/>
    </row>
    <row r="547" ht="11.25">
      <c r="AH547" s="9"/>
    </row>
    <row r="548" ht="11.25">
      <c r="AH548" s="9"/>
    </row>
    <row r="549" ht="11.25">
      <c r="AH549" s="9"/>
    </row>
    <row r="550" ht="11.25">
      <c r="AH550" s="9"/>
    </row>
    <row r="551" ht="11.25">
      <c r="AH551" s="9"/>
    </row>
    <row r="552" ht="11.25">
      <c r="AH552" s="9"/>
    </row>
    <row r="553" ht="11.25">
      <c r="AH553" s="9"/>
    </row>
    <row r="554" ht="11.25">
      <c r="AH554" s="9"/>
    </row>
    <row r="555" ht="11.25">
      <c r="AH555" s="9"/>
    </row>
    <row r="556" ht="11.25">
      <c r="AH556" s="9"/>
    </row>
    <row r="557" ht="11.25">
      <c r="AH557" s="9"/>
    </row>
    <row r="558" ht="11.25">
      <c r="AH558" s="9"/>
    </row>
    <row r="559" ht="11.25">
      <c r="AH559" s="9"/>
    </row>
    <row r="560" ht="11.25">
      <c r="AH560" s="9"/>
    </row>
    <row r="561" ht="11.25">
      <c r="AH561" s="9"/>
    </row>
    <row r="562" ht="11.25">
      <c r="AH562" s="9"/>
    </row>
    <row r="563" ht="11.25">
      <c r="AH563" s="9"/>
    </row>
    <row r="564" ht="11.25">
      <c r="AH564" s="9"/>
    </row>
    <row r="565" ht="11.25">
      <c r="AH565" s="9"/>
    </row>
    <row r="566" ht="11.25">
      <c r="AH566" s="9"/>
    </row>
    <row r="567" ht="11.25">
      <c r="AH567" s="9"/>
    </row>
    <row r="568" ht="11.25">
      <c r="AH568" s="9"/>
    </row>
    <row r="569" ht="11.25">
      <c r="AH569" s="9"/>
    </row>
    <row r="570" ht="11.25">
      <c r="AH570" s="9"/>
    </row>
    <row r="571" ht="11.25">
      <c r="AH571" s="9"/>
    </row>
    <row r="572" ht="11.25">
      <c r="AH572" s="9"/>
    </row>
    <row r="573" ht="11.25">
      <c r="AH573" s="9"/>
    </row>
    <row r="574" ht="11.25">
      <c r="AH574" s="9"/>
    </row>
    <row r="575" ht="11.25">
      <c r="AH575" s="9"/>
    </row>
    <row r="576" ht="11.25">
      <c r="AH576" s="9"/>
    </row>
    <row r="577" ht="11.25">
      <c r="AH577" s="9"/>
    </row>
    <row r="578" ht="11.25">
      <c r="AH578" s="9"/>
    </row>
    <row r="579" ht="11.25">
      <c r="AH579" s="9"/>
    </row>
    <row r="580" ht="11.25">
      <c r="AH580" s="9"/>
    </row>
    <row r="581" ht="11.25">
      <c r="AH581" s="9"/>
    </row>
    <row r="582" ht="11.25">
      <c r="AH582" s="9"/>
    </row>
    <row r="583" ht="11.25">
      <c r="AH583" s="9"/>
    </row>
    <row r="584" ht="11.25">
      <c r="AH584" s="9"/>
    </row>
    <row r="585" ht="11.25">
      <c r="AH585" s="9"/>
    </row>
    <row r="586" ht="11.25">
      <c r="AH586" s="9"/>
    </row>
    <row r="587" ht="11.25">
      <c r="AH587" s="9"/>
    </row>
    <row r="588" ht="11.25">
      <c r="AH588" s="9"/>
    </row>
    <row r="589" ht="11.25">
      <c r="AH589" s="9"/>
    </row>
    <row r="590" ht="11.25">
      <c r="AH590" s="9"/>
    </row>
    <row r="591" ht="11.25">
      <c r="AH591" s="9"/>
    </row>
    <row r="592" ht="11.25">
      <c r="AH592" s="9"/>
    </row>
    <row r="593" ht="11.25">
      <c r="AH593" s="9"/>
    </row>
    <row r="594" ht="11.25">
      <c r="AH594" s="9"/>
    </row>
    <row r="595" ht="11.25">
      <c r="AH595" s="9"/>
    </row>
    <row r="596" ht="11.25">
      <c r="AH596" s="9"/>
    </row>
    <row r="597" ht="11.25">
      <c r="AH597" s="9"/>
    </row>
    <row r="598" ht="11.25">
      <c r="AH598" s="9"/>
    </row>
    <row r="599" ht="11.25">
      <c r="AH599" s="9"/>
    </row>
    <row r="600" ht="11.25">
      <c r="AH600" s="9"/>
    </row>
    <row r="601" ht="11.25">
      <c r="AH601" s="9"/>
    </row>
    <row r="602" ht="11.25">
      <c r="AH602" s="9"/>
    </row>
    <row r="603" ht="11.25">
      <c r="AH603" s="9"/>
    </row>
    <row r="604" ht="11.25">
      <c r="AH604" s="9"/>
    </row>
    <row r="605" ht="11.25">
      <c r="AH605" s="9"/>
    </row>
    <row r="606" ht="11.25">
      <c r="AH606" s="9"/>
    </row>
    <row r="607" ht="11.25">
      <c r="AH607" s="9"/>
    </row>
    <row r="608" ht="11.25">
      <c r="AH608" s="9"/>
    </row>
    <row r="609" ht="11.25">
      <c r="AH609" s="9"/>
    </row>
    <row r="610" ht="11.25">
      <c r="AH610" s="9"/>
    </row>
    <row r="611" ht="11.25">
      <c r="AH611" s="9"/>
    </row>
    <row r="612" ht="11.25">
      <c r="AH612" s="9"/>
    </row>
    <row r="613" ht="11.25">
      <c r="AH613" s="9"/>
    </row>
    <row r="614" ht="11.25">
      <c r="AH614" s="9"/>
    </row>
    <row r="615" ht="11.25">
      <c r="AH615" s="9"/>
    </row>
    <row r="616" ht="11.25">
      <c r="AH616" s="9"/>
    </row>
    <row r="617" ht="11.25">
      <c r="AH617" s="9"/>
    </row>
    <row r="618" ht="11.25">
      <c r="AH618" s="9"/>
    </row>
    <row r="619" ht="11.25">
      <c r="AH619" s="9"/>
    </row>
    <row r="620" ht="11.25">
      <c r="AH620" s="9"/>
    </row>
    <row r="621" ht="11.25">
      <c r="AH621" s="9"/>
    </row>
    <row r="622" ht="11.25">
      <c r="AH622" s="9"/>
    </row>
    <row r="623" ht="11.25">
      <c r="AH623" s="9"/>
    </row>
    <row r="624" ht="11.25">
      <c r="AH624" s="9"/>
    </row>
    <row r="625" ht="11.25">
      <c r="AH625" s="9"/>
    </row>
    <row r="626" ht="11.25">
      <c r="AH626" s="9"/>
    </row>
    <row r="627" ht="11.25">
      <c r="AH627" s="9"/>
    </row>
    <row r="628" ht="11.25">
      <c r="AH628" s="9"/>
    </row>
    <row r="629" ht="11.25">
      <c r="AH629" s="9"/>
    </row>
    <row r="630" ht="11.25">
      <c r="AH630" s="9"/>
    </row>
    <row r="631" ht="11.25">
      <c r="AH631" s="9"/>
    </row>
    <row r="632" ht="11.25">
      <c r="AH632" s="9"/>
    </row>
    <row r="633" ht="11.25">
      <c r="AH633" s="9"/>
    </row>
    <row r="634" ht="11.25">
      <c r="AH634" s="9"/>
    </row>
    <row r="635" ht="11.25">
      <c r="AH635" s="9"/>
    </row>
    <row r="636" ht="11.25">
      <c r="AH636" s="9"/>
    </row>
    <row r="637" ht="11.25">
      <c r="AH637" s="9"/>
    </row>
    <row r="638" ht="11.25">
      <c r="AH638" s="9"/>
    </row>
    <row r="639" ht="11.25">
      <c r="AH639" s="9"/>
    </row>
    <row r="640" ht="11.25">
      <c r="AH640" s="9"/>
    </row>
    <row r="641" ht="11.25">
      <c r="AH641" s="9"/>
    </row>
    <row r="642" ht="11.25">
      <c r="AH642" s="9"/>
    </row>
    <row r="643" ht="11.25">
      <c r="AH643" s="9"/>
    </row>
    <row r="644" ht="11.25">
      <c r="AH644" s="9"/>
    </row>
    <row r="645" ht="11.25">
      <c r="AH645" s="9"/>
    </row>
    <row r="646" ht="11.25">
      <c r="AH646" s="9"/>
    </row>
    <row r="647" ht="11.25">
      <c r="AH647" s="9"/>
    </row>
    <row r="648" ht="11.25">
      <c r="AH648" s="9"/>
    </row>
    <row r="649" ht="11.25">
      <c r="AH649" s="9"/>
    </row>
    <row r="650" ht="11.25">
      <c r="AH650" s="9"/>
    </row>
    <row r="651" ht="11.25">
      <c r="AH651" s="9"/>
    </row>
    <row r="652" ht="11.25">
      <c r="AH652" s="9"/>
    </row>
    <row r="653" ht="11.25">
      <c r="AH653" s="9"/>
    </row>
    <row r="654" ht="11.25">
      <c r="AH654" s="9"/>
    </row>
    <row r="655" ht="11.25">
      <c r="AH655" s="9"/>
    </row>
    <row r="656" ht="11.25">
      <c r="AH656" s="9"/>
    </row>
    <row r="657" ht="11.25">
      <c r="AH657" s="9"/>
    </row>
    <row r="658" ht="11.25">
      <c r="AH658" s="9"/>
    </row>
    <row r="659" ht="11.25">
      <c r="AH659" s="9"/>
    </row>
    <row r="660" ht="11.25">
      <c r="AH660" s="9"/>
    </row>
    <row r="661" ht="11.25">
      <c r="AH661" s="9"/>
    </row>
    <row r="662" ht="11.25">
      <c r="AH662" s="9"/>
    </row>
    <row r="663" ht="11.25">
      <c r="AH663" s="9"/>
    </row>
    <row r="664" ht="11.25">
      <c r="AH664" s="9"/>
    </row>
    <row r="665" ht="11.25">
      <c r="AH665" s="9"/>
    </row>
    <row r="666" ht="11.25">
      <c r="AH666" s="9"/>
    </row>
    <row r="667" ht="11.25">
      <c r="AH667" s="9"/>
    </row>
    <row r="668" ht="11.25">
      <c r="AH668" s="9"/>
    </row>
    <row r="669" ht="11.25">
      <c r="AH669" s="9"/>
    </row>
    <row r="670" ht="11.25">
      <c r="AH670" s="9"/>
    </row>
    <row r="671" ht="11.25">
      <c r="AH671" s="9"/>
    </row>
    <row r="672" ht="11.25">
      <c r="AH672" s="9"/>
    </row>
    <row r="673" ht="11.25">
      <c r="AH673" s="9"/>
    </row>
    <row r="674" ht="11.25">
      <c r="AH674" s="9"/>
    </row>
    <row r="675" ht="11.25">
      <c r="AH675" s="9"/>
    </row>
    <row r="676" ht="11.25">
      <c r="AH676" s="9"/>
    </row>
    <row r="677" ht="11.25">
      <c r="AH677" s="9"/>
    </row>
    <row r="678" ht="11.25">
      <c r="AH678" s="9"/>
    </row>
    <row r="679" ht="11.25">
      <c r="AH679" s="9"/>
    </row>
    <row r="680" ht="11.25">
      <c r="AH680" s="9"/>
    </row>
    <row r="681" ht="11.25">
      <c r="AH681" s="9"/>
    </row>
    <row r="682" ht="11.25">
      <c r="AH682" s="9"/>
    </row>
    <row r="683" ht="11.25">
      <c r="AH683" s="9"/>
    </row>
    <row r="684" ht="11.25">
      <c r="AH684" s="9"/>
    </row>
    <row r="685" ht="11.25">
      <c r="AH685" s="9"/>
    </row>
    <row r="686" ht="11.25">
      <c r="AH686" s="9"/>
    </row>
    <row r="687" ht="11.25">
      <c r="AH687" s="9"/>
    </row>
    <row r="688" ht="11.25">
      <c r="AH688" s="9"/>
    </row>
    <row r="689" ht="11.25">
      <c r="AH689" s="9"/>
    </row>
    <row r="690" ht="11.25">
      <c r="AH690" s="9"/>
    </row>
    <row r="691" ht="11.25">
      <c r="AH691" s="9"/>
    </row>
    <row r="692" ht="11.25">
      <c r="AH692" s="9"/>
    </row>
    <row r="693" ht="11.25">
      <c r="AH693" s="9"/>
    </row>
    <row r="694" ht="11.25">
      <c r="AH694" s="9"/>
    </row>
    <row r="695" ht="11.25">
      <c r="AH695" s="9"/>
    </row>
    <row r="696" ht="11.25">
      <c r="AH696" s="9"/>
    </row>
    <row r="697" ht="11.25">
      <c r="AH697" s="9"/>
    </row>
    <row r="698" ht="11.25">
      <c r="AH698" s="9"/>
    </row>
    <row r="699" ht="11.25">
      <c r="AH699" s="9"/>
    </row>
    <row r="700" ht="11.25">
      <c r="AH700" s="9"/>
    </row>
    <row r="701" ht="11.25">
      <c r="AH701" s="9"/>
    </row>
    <row r="702" ht="11.25">
      <c r="AH702" s="9"/>
    </row>
    <row r="703" ht="11.25">
      <c r="AH703" s="9"/>
    </row>
    <row r="704" ht="11.25">
      <c r="AH704" s="9"/>
    </row>
    <row r="705" ht="11.25">
      <c r="AH705" s="9"/>
    </row>
    <row r="706" ht="11.25">
      <c r="AH706" s="9"/>
    </row>
    <row r="707" ht="11.25">
      <c r="AH707" s="9"/>
    </row>
    <row r="708" ht="11.25">
      <c r="AH708" s="9"/>
    </row>
    <row r="709" ht="11.25">
      <c r="AH709" s="9"/>
    </row>
    <row r="710" ht="11.25">
      <c r="AH710" s="9"/>
    </row>
    <row r="711" ht="11.25">
      <c r="AH711" s="9"/>
    </row>
    <row r="712" ht="11.25">
      <c r="AH712" s="9"/>
    </row>
    <row r="713" ht="11.25">
      <c r="AH713" s="9"/>
    </row>
    <row r="714" ht="11.25">
      <c r="AH714" s="9"/>
    </row>
    <row r="715" ht="11.25">
      <c r="AH715" s="9"/>
    </row>
    <row r="716" ht="11.25">
      <c r="AH716" s="9"/>
    </row>
    <row r="717" ht="11.25">
      <c r="AH717" s="9"/>
    </row>
    <row r="718" ht="11.25">
      <c r="AH718" s="9"/>
    </row>
    <row r="719" ht="11.25">
      <c r="AH719" s="9"/>
    </row>
    <row r="720" ht="11.25">
      <c r="AH720" s="9"/>
    </row>
    <row r="721" ht="11.25">
      <c r="AH721" s="9"/>
    </row>
    <row r="722" ht="11.25">
      <c r="AH722" s="9"/>
    </row>
    <row r="723" ht="11.25">
      <c r="AH723" s="9"/>
    </row>
    <row r="724" ht="11.25">
      <c r="AH724" s="9"/>
    </row>
    <row r="725" ht="11.25">
      <c r="AH725" s="9"/>
    </row>
    <row r="726" ht="11.25">
      <c r="AH726" s="9"/>
    </row>
    <row r="727" ht="11.25">
      <c r="AH727" s="9"/>
    </row>
    <row r="728" ht="11.25">
      <c r="AH728" s="9"/>
    </row>
    <row r="729" ht="11.25">
      <c r="AH729" s="9"/>
    </row>
    <row r="730" ht="11.25">
      <c r="AH730" s="9"/>
    </row>
    <row r="731" ht="11.25">
      <c r="AH731" s="9"/>
    </row>
    <row r="732" ht="11.25">
      <c r="AH732" s="9"/>
    </row>
    <row r="733" ht="11.25">
      <c r="AH733" s="9"/>
    </row>
    <row r="734" ht="11.25">
      <c r="AH734" s="9"/>
    </row>
    <row r="735" ht="11.25">
      <c r="AH735" s="9"/>
    </row>
    <row r="736" ht="11.25">
      <c r="AH736" s="9"/>
    </row>
    <row r="737" ht="11.25">
      <c r="AH737" s="9"/>
    </row>
    <row r="738" ht="11.25">
      <c r="AH738" s="9"/>
    </row>
    <row r="739" ht="11.25">
      <c r="AH739" s="9"/>
    </row>
    <row r="740" ht="11.25">
      <c r="AH740" s="9"/>
    </row>
    <row r="741" ht="11.25">
      <c r="AH741" s="9"/>
    </row>
    <row r="742" ht="11.25">
      <c r="AH742" s="9"/>
    </row>
  </sheetData>
  <mergeCells count="63">
    <mergeCell ref="C75:AC75"/>
    <mergeCell ref="D76:AC76"/>
    <mergeCell ref="E77:AC77"/>
    <mergeCell ref="B79:D79"/>
    <mergeCell ref="B3:AG3"/>
    <mergeCell ref="D12:AC12"/>
    <mergeCell ref="E11:AC11"/>
    <mergeCell ref="D10:AC10"/>
    <mergeCell ref="C9:AC9"/>
    <mergeCell ref="B5:AD6"/>
    <mergeCell ref="AE5:AG5"/>
    <mergeCell ref="E16:AC16"/>
    <mergeCell ref="E15:AC15"/>
    <mergeCell ref="E14:AC14"/>
    <mergeCell ref="E13:AC13"/>
    <mergeCell ref="E20:AC20"/>
    <mergeCell ref="D19:AC19"/>
    <mergeCell ref="E18:AC18"/>
    <mergeCell ref="E17:AC17"/>
    <mergeCell ref="E24:AC24"/>
    <mergeCell ref="D23:AC23"/>
    <mergeCell ref="E22:AC22"/>
    <mergeCell ref="D21:AC21"/>
    <mergeCell ref="E28:AC28"/>
    <mergeCell ref="D27:AC27"/>
    <mergeCell ref="E26:AC26"/>
    <mergeCell ref="D25:AC25"/>
    <mergeCell ref="C34:AC34"/>
    <mergeCell ref="E31:AC31"/>
    <mergeCell ref="D30:AC30"/>
    <mergeCell ref="E29:AC29"/>
    <mergeCell ref="C35:AC35"/>
    <mergeCell ref="D36:AC36"/>
    <mergeCell ref="E37:AC37"/>
    <mergeCell ref="D38:AC38"/>
    <mergeCell ref="E39:AC39"/>
    <mergeCell ref="D40:AC40"/>
    <mergeCell ref="E41:AC41"/>
    <mergeCell ref="D42:AC42"/>
    <mergeCell ref="E48:AC48"/>
    <mergeCell ref="D47:AC47"/>
    <mergeCell ref="C46:AC46"/>
    <mergeCell ref="E43:AC43"/>
    <mergeCell ref="D44:AC44"/>
    <mergeCell ref="E45:AC45"/>
    <mergeCell ref="C51:AC51"/>
    <mergeCell ref="D52:AC52"/>
    <mergeCell ref="E53:AC53"/>
    <mergeCell ref="D54:AC54"/>
    <mergeCell ref="D60:AC60"/>
    <mergeCell ref="C59:AC59"/>
    <mergeCell ref="E56:AC56"/>
    <mergeCell ref="E55:AC55"/>
    <mergeCell ref="D71:AC71"/>
    <mergeCell ref="E72:AC72"/>
    <mergeCell ref="E61:AC61"/>
    <mergeCell ref="E70:AC70"/>
    <mergeCell ref="D69:AC69"/>
    <mergeCell ref="C64:AC64"/>
    <mergeCell ref="D65:AC65"/>
    <mergeCell ref="E66:AC66"/>
    <mergeCell ref="D67:AC67"/>
    <mergeCell ref="E68:AC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99"/>
  <sheetViews>
    <sheetView view="pageBreakPreview" zoomScale="60" workbookViewId="0" topLeftCell="A1">
      <selection activeCell="Z96" sqref="Z96"/>
    </sheetView>
  </sheetViews>
  <sheetFormatPr defaultColWidth="9.00390625" defaultRowHeight="13.5"/>
  <cols>
    <col min="1" max="20" width="1.625" style="70" customWidth="1"/>
    <col min="21" max="24" width="16.625" style="70" customWidth="1"/>
    <col min="25" max="25" width="1.625" style="70" customWidth="1"/>
    <col min="26" max="16384" width="9.00390625" style="70" customWidth="1"/>
  </cols>
  <sheetData>
    <row r="1" spans="24:25" ht="10.5" customHeight="1">
      <c r="X1" s="81"/>
      <c r="Y1" s="97" t="s">
        <v>300</v>
      </c>
    </row>
    <row r="2" ht="7.5" customHeight="1"/>
    <row r="3" spans="2:25" s="73" customFormat="1" ht="18" customHeight="1">
      <c r="B3" s="318" t="s">
        <v>332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203"/>
    </row>
    <row r="4" spans="2:25" ht="8.2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5"/>
    </row>
    <row r="5" spans="2:25" ht="15" customHeight="1">
      <c r="B5" s="319" t="s">
        <v>242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19" t="s">
        <v>243</v>
      </c>
      <c r="V5" s="320"/>
      <c r="W5" s="320"/>
      <c r="X5" s="323"/>
      <c r="Y5" s="205"/>
    </row>
    <row r="6" spans="2:25" ht="15" customHeight="1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206" t="s">
        <v>258</v>
      </c>
      <c r="V6" s="207" t="s">
        <v>145</v>
      </c>
      <c r="W6" s="207" t="s">
        <v>263</v>
      </c>
      <c r="X6" s="208" t="s">
        <v>264</v>
      </c>
      <c r="Y6" s="145"/>
    </row>
    <row r="7" spans="2:25" ht="10.5" customHeight="1">
      <c r="B7" s="20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209"/>
      <c r="U7" s="210" t="s">
        <v>267</v>
      </c>
      <c r="V7" s="210" t="s">
        <v>267</v>
      </c>
      <c r="W7" s="210" t="s">
        <v>267</v>
      </c>
      <c r="X7" s="211" t="s">
        <v>364</v>
      </c>
      <c r="Y7" s="212"/>
    </row>
    <row r="8" spans="2:25" ht="7.5" customHeight="1">
      <c r="B8" s="20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209"/>
      <c r="U8" s="205"/>
      <c r="V8" s="145"/>
      <c r="W8" s="145"/>
      <c r="X8" s="212"/>
      <c r="Y8" s="212"/>
    </row>
    <row r="9" spans="2:25" s="78" customFormat="1" ht="10.5" customHeight="1">
      <c r="B9" s="213"/>
      <c r="C9" s="324" t="s">
        <v>15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214"/>
      <c r="U9" s="215">
        <f>SUM(U11,U17,U22,U25,U28,U31,U34,U37,U40,U43,U46,U49,U53,U58,U63,U67,U70,U73,U76,U83)</f>
        <v>208937977000</v>
      </c>
      <c r="V9" s="215">
        <f>SUM(V11,V17,V22,V25,V28,V31,V34,V37,V40,V43,V46,V49,V53,V58,V63,V67,V70,V73,V76,V83)</f>
        <v>217414062321</v>
      </c>
      <c r="W9" s="215">
        <f>SUM(W11,W17,W22,W25,W28,W31,W34,W37,W40,W43,W46,W49,W53,W58,W63,W67,W70,W73,W76,W83)</f>
        <v>211678615216</v>
      </c>
      <c r="X9" s="216">
        <f>W9/U9*100</f>
        <v>101.31169941211789</v>
      </c>
      <c r="Y9" s="183"/>
    </row>
    <row r="10" spans="2:25" ht="8.25" customHeight="1">
      <c r="B10" s="20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209"/>
      <c r="U10" s="217"/>
      <c r="V10" s="217"/>
      <c r="W10" s="217"/>
      <c r="X10" s="218"/>
      <c r="Y10" s="205"/>
    </row>
    <row r="11" spans="2:25" ht="11.25" customHeight="1">
      <c r="B11" s="205"/>
      <c r="C11" s="325" t="s">
        <v>16</v>
      </c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209"/>
      <c r="U11" s="219">
        <f>SUM(U12:U15)</f>
        <v>57669277000</v>
      </c>
      <c r="V11" s="219">
        <f>SUM(V12:V15)</f>
        <v>63019820189</v>
      </c>
      <c r="W11" s="219">
        <f>SUM(W12:W15)</f>
        <v>58882807128</v>
      </c>
      <c r="X11" s="220">
        <f>W11/U11*100</f>
        <v>102.10429225252815</v>
      </c>
      <c r="Y11" s="185"/>
    </row>
    <row r="12" spans="2:25" ht="9" customHeight="1">
      <c r="B12" s="205"/>
      <c r="C12" s="145"/>
      <c r="D12" s="325" t="s">
        <v>17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209"/>
      <c r="U12" s="221">
        <v>53979104000</v>
      </c>
      <c r="V12" s="221">
        <v>59317255823</v>
      </c>
      <c r="W12" s="221">
        <v>55256702685</v>
      </c>
      <c r="X12" s="220">
        <f>W12/U12*100</f>
        <v>102.36683936991618</v>
      </c>
      <c r="Y12" s="185"/>
    </row>
    <row r="13" spans="2:25" ht="8.25" customHeight="1">
      <c r="B13" s="205"/>
      <c r="C13" s="145"/>
      <c r="D13" s="325" t="s">
        <v>18</v>
      </c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209"/>
      <c r="U13" s="221">
        <v>233165000</v>
      </c>
      <c r="V13" s="221">
        <v>307785323</v>
      </c>
      <c r="W13" s="221">
        <v>231325400</v>
      </c>
      <c r="X13" s="220">
        <f>W13/U13*100</f>
        <v>99.21103081508804</v>
      </c>
      <c r="Y13" s="185"/>
    </row>
    <row r="14" spans="2:25" ht="9" customHeight="1">
      <c r="B14" s="205"/>
      <c r="C14" s="145"/>
      <c r="D14" s="325" t="s">
        <v>19</v>
      </c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209"/>
      <c r="U14" s="221">
        <v>3421007000</v>
      </c>
      <c r="V14" s="221">
        <v>3359073793</v>
      </c>
      <c r="W14" s="221">
        <v>3359073793</v>
      </c>
      <c r="X14" s="220">
        <f>W14/U14*100</f>
        <v>98.18962057078515</v>
      </c>
      <c r="Y14" s="185"/>
    </row>
    <row r="15" spans="2:25" ht="9" customHeight="1">
      <c r="B15" s="205"/>
      <c r="C15" s="145"/>
      <c r="D15" s="325" t="s">
        <v>280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209"/>
      <c r="U15" s="221">
        <v>36001000</v>
      </c>
      <c r="V15" s="221">
        <v>35705250</v>
      </c>
      <c r="W15" s="221">
        <v>35705250</v>
      </c>
      <c r="X15" s="220">
        <f>W15/U15*100</f>
        <v>99.1784950418044</v>
      </c>
      <c r="Y15" s="185"/>
    </row>
    <row r="16" spans="2:25" ht="8.25" customHeight="1">
      <c r="B16" s="20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209"/>
      <c r="U16" s="219"/>
      <c r="V16" s="219"/>
      <c r="W16" s="219"/>
      <c r="X16" s="166"/>
      <c r="Y16" s="185"/>
    </row>
    <row r="17" spans="2:25" ht="11.25" customHeight="1">
      <c r="B17" s="205"/>
      <c r="C17" s="325" t="s">
        <v>20</v>
      </c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209"/>
      <c r="U17" s="219">
        <f>SUM(U18:U20)</f>
        <v>4333543000</v>
      </c>
      <c r="V17" s="219">
        <f>SUM(V18:V20)</f>
        <v>4396238441</v>
      </c>
      <c r="W17" s="219">
        <f>SUM(W18:W20)</f>
        <v>4396238441</v>
      </c>
      <c r="X17" s="220">
        <f>W17/U17*100</f>
        <v>101.44674786889158</v>
      </c>
      <c r="Y17" s="185"/>
    </row>
    <row r="18" spans="2:25" ht="10.5" customHeight="1">
      <c r="B18" s="205"/>
      <c r="C18" s="145"/>
      <c r="D18" s="326" t="s">
        <v>285</v>
      </c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209"/>
      <c r="U18" s="221">
        <v>3057543000</v>
      </c>
      <c r="V18" s="221">
        <v>3057573441</v>
      </c>
      <c r="W18" s="221">
        <v>3057573441</v>
      </c>
      <c r="X18" s="220">
        <f>W18/U18*100</f>
        <v>100.00099560333248</v>
      </c>
      <c r="Y18" s="185"/>
    </row>
    <row r="19" spans="2:25" ht="9" customHeight="1">
      <c r="B19" s="205"/>
      <c r="C19" s="145"/>
      <c r="D19" s="326" t="s">
        <v>21</v>
      </c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209"/>
      <c r="U19" s="221">
        <v>952000000</v>
      </c>
      <c r="V19" s="221">
        <v>995934000</v>
      </c>
      <c r="W19" s="221">
        <v>995934000</v>
      </c>
      <c r="X19" s="220">
        <f>W19/U19*100</f>
        <v>104.61491596638655</v>
      </c>
      <c r="Y19" s="185"/>
    </row>
    <row r="20" spans="2:25" ht="9" customHeight="1">
      <c r="B20" s="205"/>
      <c r="C20" s="145"/>
      <c r="D20" s="326" t="s">
        <v>22</v>
      </c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209"/>
      <c r="U20" s="221">
        <v>324000000</v>
      </c>
      <c r="V20" s="221">
        <v>342731000</v>
      </c>
      <c r="W20" s="221">
        <v>342731000</v>
      </c>
      <c r="X20" s="220">
        <f>W20/U20*100</f>
        <v>105.78117283950617</v>
      </c>
      <c r="Y20" s="185"/>
    </row>
    <row r="21" spans="2:25" ht="8.25" customHeight="1">
      <c r="B21" s="20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209"/>
      <c r="U21" s="219"/>
      <c r="V21" s="219"/>
      <c r="W21" s="219"/>
      <c r="X21" s="166"/>
      <c r="Y21" s="185"/>
    </row>
    <row r="22" spans="2:25" ht="11.25" customHeight="1">
      <c r="B22" s="205"/>
      <c r="C22" s="325" t="s">
        <v>23</v>
      </c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209"/>
      <c r="U22" s="219">
        <f>SUM(U23)</f>
        <v>1022000000</v>
      </c>
      <c r="V22" s="219">
        <f>SUM(V23)</f>
        <v>1038608000</v>
      </c>
      <c r="W22" s="219">
        <f>SUM(W23)</f>
        <v>1038608000</v>
      </c>
      <c r="X22" s="220">
        <f>W22/U22*100</f>
        <v>101.62504892367905</v>
      </c>
      <c r="Y22" s="185"/>
    </row>
    <row r="23" spans="2:25" ht="9" customHeight="1">
      <c r="B23" s="205"/>
      <c r="C23" s="145"/>
      <c r="D23" s="325" t="s">
        <v>23</v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209"/>
      <c r="U23" s="221">
        <v>1022000000</v>
      </c>
      <c r="V23" s="221">
        <v>1038608000</v>
      </c>
      <c r="W23" s="221">
        <v>1038608000</v>
      </c>
      <c r="X23" s="220">
        <f>W23/U23*100</f>
        <v>101.62504892367905</v>
      </c>
      <c r="Y23" s="185"/>
    </row>
    <row r="24" spans="2:25" ht="8.25" customHeight="1"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209"/>
      <c r="U24" s="219"/>
      <c r="V24" s="219"/>
      <c r="W24" s="219"/>
      <c r="X24" s="220"/>
      <c r="Y24" s="185"/>
    </row>
    <row r="25" spans="2:25" ht="11.25" customHeight="1">
      <c r="B25" s="205"/>
      <c r="C25" s="325" t="s">
        <v>282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209"/>
      <c r="U25" s="219">
        <f>SUM(U26)</f>
        <v>595000000</v>
      </c>
      <c r="V25" s="219">
        <f>SUM(V26)</f>
        <v>616049000</v>
      </c>
      <c r="W25" s="219">
        <f>SUM(W26)</f>
        <v>616049000</v>
      </c>
      <c r="X25" s="220">
        <f>W25/U25*100</f>
        <v>103.53764705882354</v>
      </c>
      <c r="Y25" s="185"/>
    </row>
    <row r="26" spans="2:25" ht="9" customHeight="1">
      <c r="B26" s="205"/>
      <c r="C26" s="145"/>
      <c r="D26" s="325" t="s">
        <v>282</v>
      </c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209"/>
      <c r="U26" s="221">
        <v>595000000</v>
      </c>
      <c r="V26" s="221">
        <v>616049000</v>
      </c>
      <c r="W26" s="221">
        <v>616049000</v>
      </c>
      <c r="X26" s="220">
        <f>W26/U26*100</f>
        <v>103.53764705882354</v>
      </c>
      <c r="Y26" s="185"/>
    </row>
    <row r="27" spans="2:25" ht="8.25" customHeight="1">
      <c r="B27" s="20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209"/>
      <c r="U27" s="219"/>
      <c r="V27" s="219"/>
      <c r="W27" s="219"/>
      <c r="X27" s="220"/>
      <c r="Y27" s="185"/>
    </row>
    <row r="28" spans="2:25" ht="11.25" customHeight="1">
      <c r="B28" s="205"/>
      <c r="C28" s="325" t="s">
        <v>291</v>
      </c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209"/>
      <c r="U28" s="219">
        <f>SUM(U29)</f>
        <v>1069000000</v>
      </c>
      <c r="V28" s="219">
        <f>SUM(V29)</f>
        <v>552779000</v>
      </c>
      <c r="W28" s="219">
        <f>SUM(W29)</f>
        <v>552779000</v>
      </c>
      <c r="X28" s="220">
        <f>W28/U28*100</f>
        <v>51.70991580916745</v>
      </c>
      <c r="Y28" s="185"/>
    </row>
    <row r="29" spans="2:25" ht="9" customHeight="1">
      <c r="B29" s="205"/>
      <c r="C29" s="145"/>
      <c r="D29" s="325" t="s">
        <v>292</v>
      </c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209"/>
      <c r="U29" s="221">
        <v>1069000000</v>
      </c>
      <c r="V29" s="221">
        <v>552779000</v>
      </c>
      <c r="W29" s="221">
        <v>552779000</v>
      </c>
      <c r="X29" s="220">
        <f>W29/U29*100</f>
        <v>51.70991580916745</v>
      </c>
      <c r="Y29" s="185"/>
    </row>
    <row r="30" spans="2:25" ht="8.25" customHeight="1">
      <c r="B30" s="20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209"/>
      <c r="U30" s="219"/>
      <c r="V30" s="219"/>
      <c r="W30" s="219"/>
      <c r="X30" s="166"/>
      <c r="Y30" s="185"/>
    </row>
    <row r="31" spans="2:25" ht="11.25" customHeight="1">
      <c r="B31" s="205"/>
      <c r="C31" s="325" t="s">
        <v>24</v>
      </c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209"/>
      <c r="U31" s="219">
        <f>SUM(U32)</f>
        <v>6194000000</v>
      </c>
      <c r="V31" s="219">
        <f>SUM(V32)</f>
        <v>6688734000</v>
      </c>
      <c r="W31" s="219">
        <f>SUM(W32)</f>
        <v>6688734000</v>
      </c>
      <c r="X31" s="220">
        <f>W31/U31*100</f>
        <v>107.9873103002906</v>
      </c>
      <c r="Y31" s="185"/>
    </row>
    <row r="32" spans="2:25" ht="9" customHeight="1">
      <c r="B32" s="205"/>
      <c r="C32" s="145"/>
      <c r="D32" s="325" t="s">
        <v>24</v>
      </c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209"/>
      <c r="U32" s="221">
        <v>6194000000</v>
      </c>
      <c r="V32" s="221">
        <v>6688734000</v>
      </c>
      <c r="W32" s="221">
        <v>6688734000</v>
      </c>
      <c r="X32" s="220">
        <f>W32/U32*100</f>
        <v>107.9873103002906</v>
      </c>
      <c r="Y32" s="185"/>
    </row>
    <row r="33" spans="2:25" ht="8.25" customHeight="1">
      <c r="B33" s="20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209"/>
      <c r="U33" s="219"/>
      <c r="V33" s="219"/>
      <c r="W33" s="219"/>
      <c r="X33" s="222"/>
      <c r="Y33" s="185"/>
    </row>
    <row r="34" spans="2:25" ht="11.25" customHeight="1">
      <c r="B34" s="205"/>
      <c r="C34" s="325" t="s">
        <v>25</v>
      </c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209"/>
      <c r="U34" s="219">
        <f>SUM(U35)</f>
        <v>1348000000</v>
      </c>
      <c r="V34" s="219">
        <f>SUM(V35)</f>
        <v>1575375000</v>
      </c>
      <c r="W34" s="219">
        <f>SUM(W35)</f>
        <v>1575375000</v>
      </c>
      <c r="X34" s="220">
        <f>W34/U34*100</f>
        <v>116.86758160237389</v>
      </c>
      <c r="Y34" s="185"/>
    </row>
    <row r="35" spans="2:25" ht="9" customHeight="1">
      <c r="B35" s="205"/>
      <c r="C35" s="145"/>
      <c r="D35" s="325" t="s">
        <v>25</v>
      </c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209"/>
      <c r="U35" s="221">
        <v>1348000000</v>
      </c>
      <c r="V35" s="221">
        <v>1575375000</v>
      </c>
      <c r="W35" s="221">
        <v>1575375000</v>
      </c>
      <c r="X35" s="220">
        <f>W35/U35*100</f>
        <v>116.86758160237389</v>
      </c>
      <c r="Y35" s="185"/>
    </row>
    <row r="36" spans="2:25" ht="8.25" customHeight="1">
      <c r="B36" s="20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209"/>
      <c r="U36" s="219"/>
      <c r="V36" s="219"/>
      <c r="W36" s="219"/>
      <c r="X36" s="166"/>
      <c r="Y36" s="185"/>
    </row>
    <row r="37" spans="2:25" ht="11.25" customHeight="1">
      <c r="B37" s="205"/>
      <c r="C37" s="325" t="s">
        <v>26</v>
      </c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209"/>
      <c r="U37" s="219">
        <f>SUM(U38)</f>
        <v>3689851000</v>
      </c>
      <c r="V37" s="219">
        <f>SUM(V38)</f>
        <v>3689851000</v>
      </c>
      <c r="W37" s="219">
        <f>SUM(W38)</f>
        <v>3689851000</v>
      </c>
      <c r="X37" s="223">
        <f>W37/U37*100</f>
        <v>100</v>
      </c>
      <c r="Y37" s="185"/>
    </row>
    <row r="38" spans="2:25" ht="9" customHeight="1">
      <c r="B38" s="205"/>
      <c r="C38" s="145"/>
      <c r="D38" s="325" t="s">
        <v>26</v>
      </c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209"/>
      <c r="U38" s="221">
        <v>3689851000</v>
      </c>
      <c r="V38" s="221">
        <v>3689851000</v>
      </c>
      <c r="W38" s="221">
        <v>3689851000</v>
      </c>
      <c r="X38" s="223">
        <f>W38/U38*100</f>
        <v>100</v>
      </c>
      <c r="Y38" s="185"/>
    </row>
    <row r="39" spans="2:25" ht="8.25" customHeight="1">
      <c r="B39" s="20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209"/>
      <c r="U39" s="219"/>
      <c r="V39" s="219"/>
      <c r="W39" s="219"/>
      <c r="X39" s="166"/>
      <c r="Y39" s="185"/>
    </row>
    <row r="40" spans="2:25" ht="11.25" customHeight="1">
      <c r="B40" s="205"/>
      <c r="C40" s="325" t="s">
        <v>27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209"/>
      <c r="U40" s="219">
        <f>SUM(U41)</f>
        <v>76525180000</v>
      </c>
      <c r="V40" s="219">
        <f>SUM(V41)</f>
        <v>77217166000</v>
      </c>
      <c r="W40" s="219">
        <f>SUM(W41)</f>
        <v>77217166000</v>
      </c>
      <c r="X40" s="220">
        <f>W40/U40*100</f>
        <v>100.90425922552551</v>
      </c>
      <c r="Y40" s="185"/>
    </row>
    <row r="41" spans="2:25" ht="9" customHeight="1">
      <c r="B41" s="205"/>
      <c r="C41" s="145"/>
      <c r="D41" s="325" t="s">
        <v>28</v>
      </c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209"/>
      <c r="U41" s="221">
        <v>76525180000</v>
      </c>
      <c r="V41" s="221">
        <v>77217166000</v>
      </c>
      <c r="W41" s="221">
        <v>77217166000</v>
      </c>
      <c r="X41" s="220">
        <f>W41/U41*100</f>
        <v>100.90425922552551</v>
      </c>
      <c r="Y41" s="185"/>
    </row>
    <row r="42" spans="2:25" ht="8.25" customHeight="1">
      <c r="B42" s="20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209"/>
      <c r="U42" s="219"/>
      <c r="V42" s="219"/>
      <c r="W42" s="219"/>
      <c r="X42" s="166"/>
      <c r="Y42" s="185"/>
    </row>
    <row r="43" spans="2:25" ht="11.25" customHeight="1">
      <c r="B43" s="205"/>
      <c r="C43" s="325" t="s">
        <v>29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209"/>
      <c r="U43" s="219">
        <f>SUM(U44)</f>
        <v>116000000</v>
      </c>
      <c r="V43" s="219">
        <f>SUM(V44)</f>
        <v>115333000</v>
      </c>
      <c r="W43" s="219">
        <f>SUM(W44)</f>
        <v>115333000</v>
      </c>
      <c r="X43" s="220">
        <f>W43/U43*100</f>
        <v>99.425</v>
      </c>
      <c r="Y43" s="185"/>
    </row>
    <row r="44" spans="2:25" ht="9" customHeight="1">
      <c r="B44" s="205"/>
      <c r="C44" s="145"/>
      <c r="D44" s="325" t="s">
        <v>29</v>
      </c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209"/>
      <c r="U44" s="221">
        <v>116000000</v>
      </c>
      <c r="V44" s="221">
        <v>115333000</v>
      </c>
      <c r="W44" s="221">
        <v>115333000</v>
      </c>
      <c r="X44" s="220">
        <f>W44/U44*100</f>
        <v>99.425</v>
      </c>
      <c r="Y44" s="185"/>
    </row>
    <row r="45" spans="2:25" ht="8.25" customHeight="1">
      <c r="B45" s="20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209"/>
      <c r="U45" s="219"/>
      <c r="V45" s="219"/>
      <c r="W45" s="219"/>
      <c r="X45" s="166"/>
      <c r="Y45" s="185"/>
    </row>
    <row r="46" spans="2:25" ht="11.25" customHeight="1">
      <c r="B46" s="205"/>
      <c r="C46" s="325" t="s">
        <v>30</v>
      </c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209"/>
      <c r="U46" s="219">
        <f>SUM(U47)</f>
        <v>1619087000</v>
      </c>
      <c r="V46" s="219">
        <f>SUM(V47)</f>
        <v>1809878070</v>
      </c>
      <c r="W46" s="219">
        <f>SUM(W47)</f>
        <v>1675719964</v>
      </c>
      <c r="X46" s="220">
        <f>W46/U46*100</f>
        <v>103.49783328505508</v>
      </c>
      <c r="Y46" s="185"/>
    </row>
    <row r="47" spans="2:25" ht="9" customHeight="1">
      <c r="B47" s="205"/>
      <c r="C47" s="145"/>
      <c r="D47" s="325" t="s">
        <v>31</v>
      </c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209"/>
      <c r="U47" s="221">
        <v>1619087000</v>
      </c>
      <c r="V47" s="221">
        <v>1809878070</v>
      </c>
      <c r="W47" s="221">
        <v>1675719964</v>
      </c>
      <c r="X47" s="220">
        <f>W47/U47*100</f>
        <v>103.49783328505508</v>
      </c>
      <c r="Y47" s="185"/>
    </row>
    <row r="48" spans="2:25" ht="8.25" customHeight="1">
      <c r="B48" s="20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209"/>
      <c r="U48" s="219"/>
      <c r="V48" s="219"/>
      <c r="W48" s="219"/>
      <c r="X48" s="166"/>
      <c r="Y48" s="185"/>
    </row>
    <row r="49" spans="2:25" ht="11.25" customHeight="1">
      <c r="B49" s="205"/>
      <c r="C49" s="325" t="s">
        <v>32</v>
      </c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209"/>
      <c r="U49" s="219">
        <f>SUM(U50:U51)</f>
        <v>3413062000</v>
      </c>
      <c r="V49" s="219">
        <f>SUM(V50:V51)</f>
        <v>3461690294</v>
      </c>
      <c r="W49" s="219">
        <f>SUM(W50:W51)</f>
        <v>3420551181</v>
      </c>
      <c r="X49" s="220">
        <f>W49/U49*100</f>
        <v>100.21942704234496</v>
      </c>
      <c r="Y49" s="185"/>
    </row>
    <row r="50" spans="2:25" ht="10.5" customHeight="1">
      <c r="B50" s="205"/>
      <c r="C50" s="145"/>
      <c r="D50" s="325" t="s">
        <v>33</v>
      </c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209"/>
      <c r="U50" s="221">
        <v>2454038000</v>
      </c>
      <c r="V50" s="221">
        <v>2541463909</v>
      </c>
      <c r="W50" s="221">
        <v>2501677722</v>
      </c>
      <c r="X50" s="220">
        <f>W50/U50*100</f>
        <v>101.94127890440163</v>
      </c>
      <c r="Y50" s="185"/>
    </row>
    <row r="51" spans="2:25" ht="9" customHeight="1">
      <c r="B51" s="205"/>
      <c r="C51" s="145"/>
      <c r="D51" s="325" t="s">
        <v>34</v>
      </c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209"/>
      <c r="U51" s="221">
        <v>959024000</v>
      </c>
      <c r="V51" s="221">
        <v>920226385</v>
      </c>
      <c r="W51" s="221">
        <v>918873459</v>
      </c>
      <c r="X51" s="220">
        <f>W51/U51*100</f>
        <v>95.81339559802466</v>
      </c>
      <c r="Y51" s="185"/>
    </row>
    <row r="52" spans="2:25" ht="8.25" customHeight="1">
      <c r="B52" s="20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209"/>
      <c r="U52" s="219"/>
      <c r="V52" s="219"/>
      <c r="W52" s="219"/>
      <c r="X52" s="166"/>
      <c r="Y52" s="185"/>
    </row>
    <row r="53" spans="2:25" ht="11.25" customHeight="1">
      <c r="B53" s="205"/>
      <c r="C53" s="325" t="s">
        <v>35</v>
      </c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209"/>
      <c r="U53" s="219">
        <f>SUM(U54:U56)</f>
        <v>24600400000</v>
      </c>
      <c r="V53" s="219">
        <f>SUM(V54:V56)</f>
        <v>24574768787</v>
      </c>
      <c r="W53" s="219">
        <f>SUM(W54:W56)</f>
        <v>24574768787</v>
      </c>
      <c r="X53" s="220">
        <f>W53/U53*100</f>
        <v>99.89580977138584</v>
      </c>
      <c r="Y53" s="185"/>
    </row>
    <row r="54" spans="2:25" ht="10.5" customHeight="1">
      <c r="B54" s="205"/>
      <c r="C54" s="145"/>
      <c r="D54" s="325" t="s">
        <v>36</v>
      </c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209"/>
      <c r="U54" s="221">
        <v>21486355000</v>
      </c>
      <c r="V54" s="221">
        <v>21545965694</v>
      </c>
      <c r="W54" s="221">
        <v>21545965694</v>
      </c>
      <c r="X54" s="220">
        <f>W54/U54*100</f>
        <v>100.27743511637968</v>
      </c>
      <c r="Y54" s="185"/>
    </row>
    <row r="55" spans="2:25" ht="10.5" customHeight="1">
      <c r="B55" s="205"/>
      <c r="C55" s="145"/>
      <c r="D55" s="325" t="s">
        <v>37</v>
      </c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209"/>
      <c r="U55" s="221">
        <v>3086818000</v>
      </c>
      <c r="V55" s="221">
        <v>3003030142</v>
      </c>
      <c r="W55" s="221">
        <v>3003030142</v>
      </c>
      <c r="X55" s="220">
        <f>W55/U55*100</f>
        <v>97.2856236422102</v>
      </c>
      <c r="Y55" s="185"/>
    </row>
    <row r="56" spans="2:25" ht="9" customHeight="1">
      <c r="B56" s="205"/>
      <c r="C56" s="145"/>
      <c r="D56" s="325" t="s">
        <v>38</v>
      </c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209"/>
      <c r="U56" s="221">
        <v>27227000</v>
      </c>
      <c r="V56" s="221">
        <v>25772951</v>
      </c>
      <c r="W56" s="221">
        <v>25772951</v>
      </c>
      <c r="X56" s="220">
        <f>W56/U56*100</f>
        <v>94.65953281668932</v>
      </c>
      <c r="Y56" s="165"/>
    </row>
    <row r="57" spans="2:25" ht="8.25" customHeight="1">
      <c r="B57" s="20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209"/>
      <c r="U57" s="219"/>
      <c r="V57" s="219"/>
      <c r="W57" s="219"/>
      <c r="X57" s="166"/>
      <c r="Y57" s="185"/>
    </row>
    <row r="58" spans="2:25" ht="11.25" customHeight="1">
      <c r="B58" s="205"/>
      <c r="C58" s="325" t="s">
        <v>39</v>
      </c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209"/>
      <c r="U58" s="219">
        <f>SUM(U59:U61)</f>
        <v>10809779000</v>
      </c>
      <c r="V58" s="219">
        <f>SUM(V59:V61)</f>
        <v>11134807932</v>
      </c>
      <c r="W58" s="219">
        <f>SUM(W59:W61)</f>
        <v>11134807932</v>
      </c>
      <c r="X58" s="220">
        <f>W58/U58*100</f>
        <v>103.00680459794785</v>
      </c>
      <c r="Y58" s="185"/>
    </row>
    <row r="59" spans="2:25" ht="10.5" customHeight="1">
      <c r="B59" s="205"/>
      <c r="C59" s="145"/>
      <c r="D59" s="325" t="s">
        <v>40</v>
      </c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209"/>
      <c r="U59" s="221">
        <v>3354814000</v>
      </c>
      <c r="V59" s="221">
        <v>3587137585</v>
      </c>
      <c r="W59" s="221">
        <v>3587137585</v>
      </c>
      <c r="X59" s="220">
        <f>W59/U59*100</f>
        <v>106.92508094338464</v>
      </c>
      <c r="Y59" s="185"/>
    </row>
    <row r="60" spans="2:25" ht="10.5" customHeight="1">
      <c r="B60" s="205"/>
      <c r="C60" s="145"/>
      <c r="D60" s="325" t="s">
        <v>41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209"/>
      <c r="U60" s="221">
        <v>5487780000</v>
      </c>
      <c r="V60" s="221">
        <v>5502737741</v>
      </c>
      <c r="W60" s="221">
        <v>5502737741</v>
      </c>
      <c r="X60" s="220">
        <f>W60/U60*100</f>
        <v>100.27256451607025</v>
      </c>
      <c r="Y60" s="185"/>
    </row>
    <row r="61" spans="2:25" ht="9" customHeight="1">
      <c r="B61" s="205"/>
      <c r="C61" s="145"/>
      <c r="D61" s="325" t="s">
        <v>42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209"/>
      <c r="U61" s="221">
        <v>1967185000</v>
      </c>
      <c r="V61" s="221">
        <v>2044932606</v>
      </c>
      <c r="W61" s="221">
        <v>2044932606</v>
      </c>
      <c r="X61" s="220">
        <f>W61/U61*100</f>
        <v>103.95222645556976</v>
      </c>
      <c r="Y61" s="185"/>
    </row>
    <row r="62" spans="2:25" ht="8.25" customHeight="1">
      <c r="B62" s="20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209"/>
      <c r="U62" s="219"/>
      <c r="V62" s="219"/>
      <c r="W62" s="219"/>
      <c r="X62" s="166"/>
      <c r="Y62" s="185"/>
    </row>
    <row r="63" spans="2:25" ht="11.25" customHeight="1">
      <c r="B63" s="205"/>
      <c r="C63" s="325" t="s">
        <v>43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209"/>
      <c r="U63" s="219">
        <f>SUM(U64:U65)</f>
        <v>365827000</v>
      </c>
      <c r="V63" s="219">
        <f>SUM(V64:V65)</f>
        <v>369274338</v>
      </c>
      <c r="W63" s="219">
        <f>SUM(W64:W65)</f>
        <v>369274338</v>
      </c>
      <c r="X63" s="220">
        <f>W63/U63*100</f>
        <v>100.94234105191798</v>
      </c>
      <c r="Y63" s="185"/>
    </row>
    <row r="64" spans="2:25" ht="10.5" customHeight="1">
      <c r="B64" s="205"/>
      <c r="C64" s="145"/>
      <c r="D64" s="325" t="s">
        <v>44</v>
      </c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209"/>
      <c r="U64" s="221">
        <v>145340000</v>
      </c>
      <c r="V64" s="221">
        <v>145792404</v>
      </c>
      <c r="W64" s="221">
        <v>145792404</v>
      </c>
      <c r="X64" s="220">
        <f>W64/U64*100</f>
        <v>100.31127287739095</v>
      </c>
      <c r="Y64" s="185"/>
    </row>
    <row r="65" spans="2:25" ht="9" customHeight="1">
      <c r="B65" s="205"/>
      <c r="C65" s="145"/>
      <c r="D65" s="325" t="s">
        <v>45</v>
      </c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209"/>
      <c r="U65" s="221">
        <v>220487000</v>
      </c>
      <c r="V65" s="221">
        <v>223481934</v>
      </c>
      <c r="W65" s="221">
        <v>223481934</v>
      </c>
      <c r="X65" s="220">
        <f>W65/U65*100</f>
        <v>101.35832679477701</v>
      </c>
      <c r="Y65" s="185"/>
    </row>
    <row r="66" spans="2:25" ht="8.25" customHeight="1">
      <c r="B66" s="20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209"/>
      <c r="U66" s="219"/>
      <c r="V66" s="219"/>
      <c r="W66" s="219"/>
      <c r="X66" s="166"/>
      <c r="Y66" s="185"/>
    </row>
    <row r="67" spans="2:25" ht="11.25" customHeight="1">
      <c r="B67" s="205"/>
      <c r="C67" s="325" t="s">
        <v>46</v>
      </c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209"/>
      <c r="U67" s="219">
        <f>SUM(U68)</f>
        <v>74467000</v>
      </c>
      <c r="V67" s="219">
        <f>SUM(V68)</f>
        <v>36459052</v>
      </c>
      <c r="W67" s="219">
        <f>SUM(W68)</f>
        <v>36459052</v>
      </c>
      <c r="X67" s="220">
        <f>W67/U67*100</f>
        <v>48.96001181731505</v>
      </c>
      <c r="Y67" s="185"/>
    </row>
    <row r="68" spans="2:25" ht="9" customHeight="1">
      <c r="B68" s="205"/>
      <c r="C68" s="145"/>
      <c r="D68" s="325" t="s">
        <v>46</v>
      </c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209"/>
      <c r="U68" s="221">
        <v>74467000</v>
      </c>
      <c r="V68" s="221">
        <v>36459052</v>
      </c>
      <c r="W68" s="221">
        <v>36459052</v>
      </c>
      <c r="X68" s="220">
        <f>W68/U68*100</f>
        <v>48.96001181731505</v>
      </c>
      <c r="Y68" s="185"/>
    </row>
    <row r="69" spans="2:25" ht="8.25" customHeight="1">
      <c r="B69" s="20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209"/>
      <c r="U69" s="219"/>
      <c r="V69" s="219"/>
      <c r="W69" s="219"/>
      <c r="X69" s="166"/>
      <c r="Y69" s="185"/>
    </row>
    <row r="70" spans="2:25" ht="11.25" customHeight="1">
      <c r="B70" s="205"/>
      <c r="C70" s="325" t="s">
        <v>47</v>
      </c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209"/>
      <c r="U70" s="219">
        <f>SUM(U71:U71)</f>
        <v>531819000</v>
      </c>
      <c r="V70" s="219">
        <f>SUM(V71:V71)</f>
        <v>531819000</v>
      </c>
      <c r="W70" s="219">
        <f>SUM(W71:W71)</f>
        <v>531819000</v>
      </c>
      <c r="X70" s="187" t="s">
        <v>374</v>
      </c>
      <c r="Y70" s="185"/>
    </row>
    <row r="71" spans="2:25" ht="10.5" customHeight="1">
      <c r="B71" s="205"/>
      <c r="C71" s="145"/>
      <c r="D71" s="325" t="s">
        <v>48</v>
      </c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209"/>
      <c r="U71" s="221">
        <v>531819000</v>
      </c>
      <c r="V71" s="221">
        <v>531819000</v>
      </c>
      <c r="W71" s="221">
        <v>531819000</v>
      </c>
      <c r="X71" s="187" t="s">
        <v>374</v>
      </c>
      <c r="Y71" s="185"/>
    </row>
    <row r="72" spans="2:25" ht="8.25" customHeight="1">
      <c r="B72" s="20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209"/>
      <c r="U72" s="219"/>
      <c r="V72" s="219"/>
      <c r="W72" s="219"/>
      <c r="X72" s="166"/>
      <c r="Y72" s="185"/>
    </row>
    <row r="73" spans="2:25" ht="11.25" customHeight="1">
      <c r="B73" s="205"/>
      <c r="C73" s="325" t="s">
        <v>50</v>
      </c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209"/>
      <c r="U73" s="219">
        <f>SUM(U74)</f>
        <v>7225300000</v>
      </c>
      <c r="V73" s="219">
        <f>SUM(V74)</f>
        <v>7225300079</v>
      </c>
      <c r="W73" s="219">
        <f>SUM(W74)</f>
        <v>7225300079</v>
      </c>
      <c r="X73" s="220">
        <f>W73/U73*100</f>
        <v>100.0000010933802</v>
      </c>
      <c r="Y73" s="185"/>
    </row>
    <row r="74" spans="2:25" ht="9" customHeight="1">
      <c r="B74" s="205"/>
      <c r="C74" s="145"/>
      <c r="D74" s="325" t="s">
        <v>50</v>
      </c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209"/>
      <c r="U74" s="221">
        <v>7225300000</v>
      </c>
      <c r="V74" s="221">
        <v>7225300079</v>
      </c>
      <c r="W74" s="221">
        <v>7225300079</v>
      </c>
      <c r="X74" s="220">
        <f>W74/U74*100</f>
        <v>100.0000010933802</v>
      </c>
      <c r="Y74" s="185"/>
    </row>
    <row r="75" spans="2:25" ht="9.75" customHeight="1">
      <c r="B75" s="20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209"/>
      <c r="U75" s="219"/>
      <c r="V75" s="219"/>
      <c r="W75" s="219"/>
      <c r="X75" s="166"/>
      <c r="Y75" s="185"/>
    </row>
    <row r="76" spans="2:25" ht="11.25" customHeight="1">
      <c r="B76" s="205"/>
      <c r="C76" s="325" t="s">
        <v>51</v>
      </c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209"/>
      <c r="U76" s="219">
        <f>SUM(U77:U81)</f>
        <v>4069985000</v>
      </c>
      <c r="V76" s="219">
        <f>SUM(V77:V81)</f>
        <v>5693952139</v>
      </c>
      <c r="W76" s="219">
        <f>SUM(W77:W81)</f>
        <v>4270815314</v>
      </c>
      <c r="X76" s="220">
        <f aca="true" t="shared" si="0" ref="X76:X81">W76/U76*100</f>
        <v>104.93442393522334</v>
      </c>
      <c r="Y76" s="185"/>
    </row>
    <row r="77" spans="2:25" ht="10.5" customHeight="1">
      <c r="B77" s="205"/>
      <c r="C77" s="145"/>
      <c r="D77" s="325" t="s">
        <v>52</v>
      </c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209"/>
      <c r="U77" s="221">
        <v>136694000</v>
      </c>
      <c r="V77" s="221">
        <v>208762600</v>
      </c>
      <c r="W77" s="221">
        <v>208762600</v>
      </c>
      <c r="X77" s="220">
        <f t="shared" si="0"/>
        <v>152.72257743573238</v>
      </c>
      <c r="Y77" s="185"/>
    </row>
    <row r="78" spans="2:25" ht="10.5" customHeight="1">
      <c r="B78" s="205"/>
      <c r="C78" s="145"/>
      <c r="D78" s="325" t="s">
        <v>53</v>
      </c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209"/>
      <c r="U78" s="221">
        <v>57000</v>
      </c>
      <c r="V78" s="221">
        <v>13154055</v>
      </c>
      <c r="W78" s="221">
        <v>13154055</v>
      </c>
      <c r="X78" s="220">
        <f t="shared" si="0"/>
        <v>23077.289473684214</v>
      </c>
      <c r="Y78" s="185"/>
    </row>
    <row r="79" spans="2:25" ht="10.5" customHeight="1">
      <c r="B79" s="205"/>
      <c r="C79" s="145"/>
      <c r="D79" s="325" t="s">
        <v>54</v>
      </c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209"/>
      <c r="U79" s="221">
        <v>1886296000</v>
      </c>
      <c r="V79" s="221">
        <v>2494422201</v>
      </c>
      <c r="W79" s="221">
        <v>1946999564</v>
      </c>
      <c r="X79" s="220">
        <f t="shared" si="0"/>
        <v>103.21813564785167</v>
      </c>
      <c r="Y79" s="185"/>
    </row>
    <row r="80" spans="2:25" ht="10.5" customHeight="1">
      <c r="B80" s="205"/>
      <c r="C80" s="145"/>
      <c r="D80" s="325" t="s">
        <v>55</v>
      </c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209"/>
      <c r="U80" s="221">
        <v>542945000</v>
      </c>
      <c r="V80" s="221">
        <v>545836387</v>
      </c>
      <c r="W80" s="221">
        <v>541914931</v>
      </c>
      <c r="X80" s="220">
        <f t="shared" si="0"/>
        <v>99.8102811518662</v>
      </c>
      <c r="Y80" s="185"/>
    </row>
    <row r="81" spans="2:25" ht="10.5" customHeight="1">
      <c r="B81" s="205"/>
      <c r="C81" s="145"/>
      <c r="D81" s="325" t="s">
        <v>56</v>
      </c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209"/>
      <c r="U81" s="221">
        <v>1503993000</v>
      </c>
      <c r="V81" s="221">
        <v>2431776896</v>
      </c>
      <c r="W81" s="221">
        <v>1559984164</v>
      </c>
      <c r="X81" s="220">
        <f t="shared" si="0"/>
        <v>103.72283408233949</v>
      </c>
      <c r="Y81" s="185"/>
    </row>
    <row r="82" spans="2:25" ht="8.25" customHeight="1">
      <c r="B82" s="20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209"/>
      <c r="U82" s="219"/>
      <c r="V82" s="219"/>
      <c r="W82" s="219"/>
      <c r="X82" s="166"/>
      <c r="Y82" s="185"/>
    </row>
    <row r="83" spans="2:25" ht="12.75" customHeight="1">
      <c r="B83" s="205"/>
      <c r="C83" s="325" t="s">
        <v>57</v>
      </c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209"/>
      <c r="U83" s="219">
        <f>SUM(U84)</f>
        <v>3666400000</v>
      </c>
      <c r="V83" s="219">
        <f>SUM(V84)</f>
        <v>3666159000</v>
      </c>
      <c r="W83" s="219">
        <f>SUM(W84)</f>
        <v>3666159000</v>
      </c>
      <c r="X83" s="220">
        <f>W83/U83*100</f>
        <v>99.99342679467598</v>
      </c>
      <c r="Y83" s="185"/>
    </row>
    <row r="84" spans="2:25" ht="11.25" customHeight="1">
      <c r="B84" s="205"/>
      <c r="C84" s="145"/>
      <c r="D84" s="325" t="s">
        <v>57</v>
      </c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209"/>
      <c r="U84" s="221">
        <v>3666400000</v>
      </c>
      <c r="V84" s="221">
        <v>3666159000</v>
      </c>
      <c r="W84" s="221">
        <v>3666159000</v>
      </c>
      <c r="X84" s="220">
        <f>W84/U84*100</f>
        <v>99.99342679467598</v>
      </c>
      <c r="Y84" s="185"/>
    </row>
    <row r="85" spans="2:25" ht="10.5" customHeight="1"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24"/>
      <c r="U85" s="204"/>
      <c r="V85" s="204"/>
      <c r="W85" s="225"/>
      <c r="X85" s="225"/>
      <c r="Y85" s="226"/>
    </row>
    <row r="86" spans="2:25" ht="10.5" customHeight="1">
      <c r="B86" s="325" t="s">
        <v>4</v>
      </c>
      <c r="C86" s="325"/>
      <c r="D86" s="325"/>
      <c r="E86" s="227" t="s">
        <v>365</v>
      </c>
      <c r="F86" s="228" t="s">
        <v>363</v>
      </c>
      <c r="G86" s="229"/>
      <c r="H86" s="229"/>
      <c r="I86" s="228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30"/>
    </row>
    <row r="87" spans="2:25" ht="10.5" customHeight="1">
      <c r="B87" s="20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</row>
    <row r="88" ht="10.5" customHeight="1"/>
    <row r="89" ht="10.5" customHeight="1"/>
    <row r="90" ht="10.5" customHeight="1">
      <c r="X90" s="74"/>
    </row>
    <row r="91" spans="8:24" ht="10.5" customHeight="1"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7"/>
      <c r="V91" s="246"/>
      <c r="W91" s="247"/>
      <c r="X91" s="74"/>
    </row>
    <row r="92" spans="8:24" ht="10.5" customHeight="1"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74"/>
    </row>
    <row r="93" spans="8:24" ht="10.5" customHeight="1"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74"/>
    </row>
    <row r="94" spans="8:24" ht="10.5" customHeight="1"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74"/>
    </row>
    <row r="95" spans="8:24" ht="13.5" customHeight="1"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74"/>
    </row>
    <row r="96" spans="8:24" ht="14.25" customHeight="1"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74"/>
    </row>
    <row r="97" ht="11.25">
      <c r="X97" s="74"/>
    </row>
    <row r="98" ht="11.25">
      <c r="X98" s="74"/>
    </row>
    <row r="99" ht="11.25">
      <c r="X99" s="74"/>
    </row>
  </sheetData>
  <mergeCells count="60">
    <mergeCell ref="C83:S83"/>
    <mergeCell ref="D84:S84"/>
    <mergeCell ref="B86:D86"/>
    <mergeCell ref="D74:S74"/>
    <mergeCell ref="C76:S76"/>
    <mergeCell ref="D81:S81"/>
    <mergeCell ref="D77:S77"/>
    <mergeCell ref="D78:S78"/>
    <mergeCell ref="D51:S51"/>
    <mergeCell ref="C53:S53"/>
    <mergeCell ref="D56:S56"/>
    <mergeCell ref="C58:S58"/>
    <mergeCell ref="D54:S54"/>
    <mergeCell ref="D55:S55"/>
    <mergeCell ref="D59:S59"/>
    <mergeCell ref="D15:S15"/>
    <mergeCell ref="C17:S17"/>
    <mergeCell ref="D19:S19"/>
    <mergeCell ref="C22:S22"/>
    <mergeCell ref="C34:S34"/>
    <mergeCell ref="D35:S35"/>
    <mergeCell ref="C37:S37"/>
    <mergeCell ref="D38:S38"/>
    <mergeCell ref="D23:S23"/>
    <mergeCell ref="C63:S63"/>
    <mergeCell ref="D79:S79"/>
    <mergeCell ref="D80:S80"/>
    <mergeCell ref="D71:S71"/>
    <mergeCell ref="D68:S68"/>
    <mergeCell ref="C70:S70"/>
    <mergeCell ref="D65:S65"/>
    <mergeCell ref="C67:S67"/>
    <mergeCell ref="D64:S64"/>
    <mergeCell ref="C73:S73"/>
    <mergeCell ref="D60:S60"/>
    <mergeCell ref="D61:S61"/>
    <mergeCell ref="C40:S40"/>
    <mergeCell ref="D41:S41"/>
    <mergeCell ref="C43:S43"/>
    <mergeCell ref="D44:S44"/>
    <mergeCell ref="D50:S50"/>
    <mergeCell ref="C46:S46"/>
    <mergeCell ref="D47:S47"/>
    <mergeCell ref="C49:S49"/>
    <mergeCell ref="C31:S31"/>
    <mergeCell ref="D32:S32"/>
    <mergeCell ref="D18:S18"/>
    <mergeCell ref="D20:S20"/>
    <mergeCell ref="C25:S25"/>
    <mergeCell ref="D26:S26"/>
    <mergeCell ref="C28:S28"/>
    <mergeCell ref="D29:S29"/>
    <mergeCell ref="C11:S11"/>
    <mergeCell ref="D12:S12"/>
    <mergeCell ref="D13:S13"/>
    <mergeCell ref="D14:S14"/>
    <mergeCell ref="B3:X3"/>
    <mergeCell ref="B5:T6"/>
    <mergeCell ref="U5:X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="60" workbookViewId="0" topLeftCell="A1">
      <selection activeCell="W37" sqref="W37"/>
    </sheetView>
  </sheetViews>
  <sheetFormatPr defaultColWidth="9.00390625" defaultRowHeight="13.5"/>
  <cols>
    <col min="1" max="20" width="1.625" style="70" customWidth="1"/>
    <col min="21" max="24" width="14.625" style="70" customWidth="1"/>
    <col min="25" max="25" width="9.625" style="70" customWidth="1"/>
    <col min="26" max="26" width="1.625" style="70" customWidth="1"/>
    <col min="27" max="16384" width="9.00390625" style="70" customWidth="1"/>
  </cols>
  <sheetData>
    <row r="1" spans="1:20" ht="10.5" customHeight="1">
      <c r="A1" s="98" t="s">
        <v>301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ht="10.5" customHeight="1"/>
    <row r="3" spans="2:26" s="73" customFormat="1" ht="18" customHeight="1">
      <c r="B3" s="318" t="s">
        <v>334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68"/>
    </row>
    <row r="4" spans="2:26" ht="12.7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74"/>
    </row>
    <row r="5" spans="2:26" ht="18" customHeight="1">
      <c r="B5" s="319" t="s">
        <v>242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19" t="s">
        <v>244</v>
      </c>
      <c r="V5" s="320"/>
      <c r="W5" s="320"/>
      <c r="X5" s="320"/>
      <c r="Y5" s="323"/>
      <c r="Z5" s="74"/>
    </row>
    <row r="6" spans="2:26" ht="18" customHeight="1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206" t="s">
        <v>258</v>
      </c>
      <c r="V6" s="207" t="s">
        <v>259</v>
      </c>
      <c r="W6" s="207" t="s">
        <v>260</v>
      </c>
      <c r="X6" s="207" t="s">
        <v>261</v>
      </c>
      <c r="Y6" s="208" t="s">
        <v>262</v>
      </c>
      <c r="Z6" s="67"/>
    </row>
    <row r="7" spans="2:26" ht="11.25" customHeight="1">
      <c r="B7" s="20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209"/>
      <c r="U7" s="210" t="s">
        <v>267</v>
      </c>
      <c r="V7" s="210" t="s">
        <v>267</v>
      </c>
      <c r="W7" s="210" t="s">
        <v>267</v>
      </c>
      <c r="X7" s="210" t="s">
        <v>267</v>
      </c>
      <c r="Y7" s="211" t="s">
        <v>366</v>
      </c>
      <c r="Z7" s="75"/>
    </row>
    <row r="8" spans="2:26" ht="12" customHeight="1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9"/>
      <c r="U8" s="205"/>
      <c r="V8" s="205"/>
      <c r="W8" s="205"/>
      <c r="X8" s="205"/>
      <c r="Y8" s="205"/>
      <c r="Z8" s="74"/>
    </row>
    <row r="9" spans="2:26" s="76" customFormat="1" ht="11.25" customHeight="1">
      <c r="B9" s="213"/>
      <c r="C9" s="324" t="s">
        <v>15</v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214"/>
      <c r="U9" s="231">
        <f>SUM(U11,U14,U20,U25,U30,U35,U38,U42,U45,U52,U60,U63,U68)</f>
        <v>208937977000</v>
      </c>
      <c r="V9" s="231">
        <f>SUM(V11,V14,V20,V25,V30,V35,V38,V42,V45,V52,V60,V63,V68)</f>
        <v>201223458750</v>
      </c>
      <c r="W9" s="231">
        <f>SUM(W11,W14,W20,W25,W30,W35,W38,W42,W45,W52,W60,W63,W68)</f>
        <v>133614000</v>
      </c>
      <c r="X9" s="231">
        <f>SUM(X11,X14,X20,X25,X30,X35,X38,X42,X45,X52,X60,X63,X68)</f>
        <v>7580904250</v>
      </c>
      <c r="Y9" s="232">
        <f>V9/U9*100</f>
        <v>96.30774722682416</v>
      </c>
      <c r="Z9" s="84"/>
    </row>
    <row r="10" spans="2:25" s="74" customFormat="1" ht="12" customHeight="1">
      <c r="B10" s="20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209"/>
      <c r="U10" s="147"/>
      <c r="V10" s="147"/>
      <c r="W10" s="147"/>
      <c r="X10" s="147"/>
      <c r="Y10" s="218"/>
    </row>
    <row r="11" spans="2:26" s="74" customFormat="1" ht="11.25" customHeight="1">
      <c r="B11" s="205"/>
      <c r="C11" s="325" t="s">
        <v>58</v>
      </c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209"/>
      <c r="U11" s="147">
        <f>SUM(U12)</f>
        <v>956686000</v>
      </c>
      <c r="V11" s="147">
        <f>SUM(V12)</f>
        <v>926363200</v>
      </c>
      <c r="W11" s="147">
        <f>SUM(W12)</f>
        <v>0</v>
      </c>
      <c r="X11" s="147">
        <f>SUM(X12)</f>
        <v>30322800</v>
      </c>
      <c r="Y11" s="148">
        <f>V11/U11*100</f>
        <v>96.83043339193841</v>
      </c>
      <c r="Z11" s="85"/>
    </row>
    <row r="12" spans="2:26" s="74" customFormat="1" ht="11.25" customHeight="1">
      <c r="B12" s="205"/>
      <c r="C12" s="145"/>
      <c r="D12" s="325" t="s">
        <v>58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209"/>
      <c r="U12" s="221">
        <v>956686000</v>
      </c>
      <c r="V12" s="221">
        <v>926363200</v>
      </c>
      <c r="W12" s="221">
        <v>0</v>
      </c>
      <c r="X12" s="147">
        <f>U12-V12-W12</f>
        <v>30322800</v>
      </c>
      <c r="Y12" s="148">
        <f>V12/U12*100</f>
        <v>96.83043339193841</v>
      </c>
      <c r="Z12" s="85"/>
    </row>
    <row r="13" spans="2:26" s="74" customFormat="1" ht="12" customHeight="1">
      <c r="B13" s="20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209"/>
      <c r="U13" s="147"/>
      <c r="V13" s="147"/>
      <c r="W13" s="147"/>
      <c r="X13" s="147"/>
      <c r="Y13" s="218"/>
      <c r="Z13" s="85"/>
    </row>
    <row r="14" spans="2:26" s="74" customFormat="1" ht="11.25" customHeight="1">
      <c r="B14" s="205"/>
      <c r="C14" s="325" t="s">
        <v>59</v>
      </c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209"/>
      <c r="U14" s="147">
        <f>SUM(U15:U18)</f>
        <v>28411567000</v>
      </c>
      <c r="V14" s="147">
        <f>SUM(V15:V18)</f>
        <v>27742811513</v>
      </c>
      <c r="W14" s="147">
        <f>SUM(W15:W18)</f>
        <v>0</v>
      </c>
      <c r="X14" s="147">
        <f>SUM(X15:X18)</f>
        <v>668755487</v>
      </c>
      <c r="Y14" s="148">
        <f>V14/U14*100</f>
        <v>97.64618584043603</v>
      </c>
      <c r="Z14" s="85"/>
    </row>
    <row r="15" spans="2:26" s="74" customFormat="1" ht="11.25" customHeight="1">
      <c r="B15" s="205"/>
      <c r="C15" s="145"/>
      <c r="D15" s="325" t="s">
        <v>60</v>
      </c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209"/>
      <c r="U15" s="221">
        <v>28009153000</v>
      </c>
      <c r="V15" s="221">
        <v>27380361175</v>
      </c>
      <c r="W15" s="221">
        <v>0</v>
      </c>
      <c r="X15" s="147">
        <f>U15-V15-W15</f>
        <v>628791825</v>
      </c>
      <c r="Y15" s="148">
        <f>V15/U15*100</f>
        <v>97.75504876923625</v>
      </c>
      <c r="Z15" s="85"/>
    </row>
    <row r="16" spans="2:26" s="74" customFormat="1" ht="11.25" customHeight="1">
      <c r="B16" s="205"/>
      <c r="C16" s="145"/>
      <c r="D16" s="325" t="s">
        <v>61</v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209"/>
      <c r="U16" s="221">
        <v>210962000</v>
      </c>
      <c r="V16" s="221">
        <v>176190763</v>
      </c>
      <c r="W16" s="221">
        <v>0</v>
      </c>
      <c r="X16" s="147">
        <f>U16-V16-W16</f>
        <v>34771237</v>
      </c>
      <c r="Y16" s="148">
        <f>V16/U16*100</f>
        <v>83.51777239502849</v>
      </c>
      <c r="Z16" s="85"/>
    </row>
    <row r="17" spans="2:26" s="74" customFormat="1" ht="11.25" customHeight="1">
      <c r="B17" s="205"/>
      <c r="C17" s="145"/>
      <c r="D17" s="325" t="s">
        <v>62</v>
      </c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209"/>
      <c r="U17" s="221">
        <v>86292000</v>
      </c>
      <c r="V17" s="221">
        <v>83921855</v>
      </c>
      <c r="W17" s="221">
        <v>0</v>
      </c>
      <c r="X17" s="147">
        <f>U17-V17-W17</f>
        <v>2370145</v>
      </c>
      <c r="Y17" s="148">
        <f>V17/U17*100</f>
        <v>97.25334329949474</v>
      </c>
      <c r="Z17" s="85"/>
    </row>
    <row r="18" spans="2:26" s="74" customFormat="1" ht="11.25" customHeight="1">
      <c r="B18" s="205"/>
      <c r="C18" s="145"/>
      <c r="D18" s="325" t="s">
        <v>63</v>
      </c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209"/>
      <c r="U18" s="221">
        <v>105160000</v>
      </c>
      <c r="V18" s="221">
        <v>102337720</v>
      </c>
      <c r="W18" s="221">
        <v>0</v>
      </c>
      <c r="X18" s="147">
        <f>U18-V18-W18</f>
        <v>2822280</v>
      </c>
      <c r="Y18" s="148">
        <f>V18/U18*100</f>
        <v>97.31620387980222</v>
      </c>
      <c r="Z18" s="85"/>
    </row>
    <row r="19" spans="2:26" s="74" customFormat="1" ht="12" customHeight="1">
      <c r="B19" s="20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209"/>
      <c r="U19" s="147"/>
      <c r="V19" s="147"/>
      <c r="W19" s="147"/>
      <c r="X19" s="147"/>
      <c r="Y19" s="218"/>
      <c r="Z19" s="85"/>
    </row>
    <row r="20" spans="2:26" s="74" customFormat="1" ht="11.25" customHeight="1">
      <c r="B20" s="205"/>
      <c r="C20" s="325" t="s">
        <v>64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209"/>
      <c r="U20" s="147">
        <f>SUM(U21:U23)</f>
        <v>13932737000</v>
      </c>
      <c r="V20" s="147">
        <f>SUM(V21:V23)</f>
        <v>12996068199</v>
      </c>
      <c r="W20" s="147">
        <f>SUM(W21:W23)</f>
        <v>0</v>
      </c>
      <c r="X20" s="147">
        <f>SUM(X21:X23)</f>
        <v>936668801</v>
      </c>
      <c r="Y20" s="148">
        <f>V20/U20*100</f>
        <v>93.27720891451551</v>
      </c>
      <c r="Z20" s="85"/>
    </row>
    <row r="21" spans="2:26" s="74" customFormat="1" ht="11.25" customHeight="1">
      <c r="B21" s="205"/>
      <c r="C21" s="145"/>
      <c r="D21" s="325" t="s">
        <v>64</v>
      </c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209"/>
      <c r="U21" s="221">
        <v>12424518000</v>
      </c>
      <c r="V21" s="221">
        <v>11542782831</v>
      </c>
      <c r="W21" s="221">
        <v>0</v>
      </c>
      <c r="X21" s="147">
        <f>U21-V21-W21</f>
        <v>881735169</v>
      </c>
      <c r="Y21" s="148">
        <f>V21/U21*100</f>
        <v>92.90326458539478</v>
      </c>
      <c r="Z21" s="85"/>
    </row>
    <row r="22" spans="2:26" s="74" customFormat="1" ht="11.25" customHeight="1">
      <c r="B22" s="205"/>
      <c r="C22" s="145"/>
      <c r="D22" s="325" t="s">
        <v>65</v>
      </c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209"/>
      <c r="U22" s="221">
        <v>1347211000</v>
      </c>
      <c r="V22" s="221">
        <v>1299279994</v>
      </c>
      <c r="W22" s="221">
        <v>0</v>
      </c>
      <c r="X22" s="147">
        <f>U22-V22-W22</f>
        <v>47931006</v>
      </c>
      <c r="Y22" s="148">
        <f>V22/U22*100</f>
        <v>96.44220497011975</v>
      </c>
      <c r="Z22" s="85"/>
    </row>
    <row r="23" spans="2:26" s="74" customFormat="1" ht="11.25" customHeight="1">
      <c r="B23" s="205"/>
      <c r="C23" s="145"/>
      <c r="D23" s="325" t="s">
        <v>66</v>
      </c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209"/>
      <c r="U23" s="221">
        <v>161008000</v>
      </c>
      <c r="V23" s="221">
        <v>154005374</v>
      </c>
      <c r="W23" s="221">
        <v>0</v>
      </c>
      <c r="X23" s="147">
        <f>U23-V23-W23</f>
        <v>7002626</v>
      </c>
      <c r="Y23" s="148">
        <f>V23/U23*100</f>
        <v>95.65075896849847</v>
      </c>
      <c r="Z23" s="85"/>
    </row>
    <row r="24" spans="2:26" s="74" customFormat="1" ht="12" customHeight="1">
      <c r="B24" s="20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209"/>
      <c r="U24" s="147"/>
      <c r="V24" s="147"/>
      <c r="W24" s="147"/>
      <c r="X24" s="147"/>
      <c r="Y24" s="218"/>
      <c r="Z24" s="85"/>
    </row>
    <row r="25" spans="2:26" s="74" customFormat="1" ht="11.25" customHeight="1">
      <c r="B25" s="205"/>
      <c r="C25" s="325" t="s">
        <v>329</v>
      </c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209"/>
      <c r="U25" s="147">
        <f>SUM(U26:U28)</f>
        <v>4231970000</v>
      </c>
      <c r="V25" s="147">
        <f>SUM(V26:V28)</f>
        <v>3993415831</v>
      </c>
      <c r="W25" s="147">
        <f>SUM(W26:W28)</f>
        <v>0</v>
      </c>
      <c r="X25" s="147">
        <f>U25-V25-W25</f>
        <v>238554169</v>
      </c>
      <c r="Y25" s="148">
        <f>V25/U25*100</f>
        <v>94.3630467843581</v>
      </c>
      <c r="Z25" s="85"/>
    </row>
    <row r="26" spans="2:26" s="74" customFormat="1" ht="11.25" customHeight="1">
      <c r="B26" s="205"/>
      <c r="C26" s="145"/>
      <c r="D26" s="325" t="s">
        <v>68</v>
      </c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209"/>
      <c r="U26" s="221">
        <v>1988875000</v>
      </c>
      <c r="V26" s="221">
        <v>1837118098</v>
      </c>
      <c r="W26" s="221">
        <v>0</v>
      </c>
      <c r="X26" s="147">
        <f>U26-V26-W26</f>
        <v>151756902</v>
      </c>
      <c r="Y26" s="148">
        <f>V26/U26*100</f>
        <v>92.36971141977249</v>
      </c>
      <c r="Z26" s="85"/>
    </row>
    <row r="27" spans="2:26" s="74" customFormat="1" ht="11.25" customHeight="1">
      <c r="B27" s="205"/>
      <c r="C27" s="145"/>
      <c r="D27" s="325" t="s">
        <v>367</v>
      </c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209"/>
      <c r="U27" s="221">
        <v>2053322000</v>
      </c>
      <c r="V27" s="221">
        <v>1989640458</v>
      </c>
      <c r="W27" s="221">
        <v>0</v>
      </c>
      <c r="X27" s="147">
        <f>U27-V27-W27</f>
        <v>63681542</v>
      </c>
      <c r="Y27" s="148">
        <f>V27/U27*100</f>
        <v>96.89860908323196</v>
      </c>
      <c r="Z27" s="85"/>
    </row>
    <row r="28" spans="2:26" s="74" customFormat="1" ht="11.25" customHeight="1">
      <c r="B28" s="205"/>
      <c r="C28" s="145"/>
      <c r="D28" s="325" t="s">
        <v>69</v>
      </c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209"/>
      <c r="U28" s="221">
        <v>189773000</v>
      </c>
      <c r="V28" s="221">
        <v>166657275</v>
      </c>
      <c r="W28" s="221">
        <v>0</v>
      </c>
      <c r="X28" s="147">
        <f>U28-V28-W28</f>
        <v>23115725</v>
      </c>
      <c r="Y28" s="148">
        <f>V28/U28*100</f>
        <v>87.81927618786656</v>
      </c>
      <c r="Z28" s="85"/>
    </row>
    <row r="29" spans="2:26" s="74" customFormat="1" ht="12" customHeight="1">
      <c r="B29" s="20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209"/>
      <c r="U29" s="147"/>
      <c r="V29" s="147"/>
      <c r="W29" s="147"/>
      <c r="X29" s="147"/>
      <c r="Y29" s="218"/>
      <c r="Z29" s="85"/>
    </row>
    <row r="30" spans="2:26" s="74" customFormat="1" ht="11.25" customHeight="1">
      <c r="B30" s="205"/>
      <c r="C30" s="325" t="s">
        <v>70</v>
      </c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209"/>
      <c r="U30" s="147">
        <f>SUM(U31:U33)</f>
        <v>54440317000</v>
      </c>
      <c r="V30" s="147">
        <f>SUM(V31:V33)</f>
        <v>51637696087</v>
      </c>
      <c r="W30" s="147">
        <f>SUM(W31:W33)</f>
        <v>17854000</v>
      </c>
      <c r="X30" s="147">
        <f>SUM(X31:X33)</f>
        <v>2784766913</v>
      </c>
      <c r="Y30" s="148">
        <f>V30/U30*100</f>
        <v>94.85193865972529</v>
      </c>
      <c r="Z30" s="85"/>
    </row>
    <row r="31" spans="2:26" s="74" customFormat="1" ht="11.25" customHeight="1">
      <c r="B31" s="205"/>
      <c r="C31" s="145"/>
      <c r="D31" s="325" t="s">
        <v>70</v>
      </c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209"/>
      <c r="U31" s="221">
        <v>24346171000</v>
      </c>
      <c r="V31" s="221">
        <v>22553122861</v>
      </c>
      <c r="W31" s="221">
        <v>17854000</v>
      </c>
      <c r="X31" s="147">
        <f>U31-V31-W31</f>
        <v>1775194139</v>
      </c>
      <c r="Y31" s="148">
        <f>V31/U31*100</f>
        <v>92.63519450758807</v>
      </c>
      <c r="Z31" s="85"/>
    </row>
    <row r="32" spans="2:26" s="74" customFormat="1" ht="11.25" customHeight="1">
      <c r="B32" s="205"/>
      <c r="C32" s="145"/>
      <c r="D32" s="325" t="s">
        <v>71</v>
      </c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209"/>
      <c r="U32" s="221">
        <v>23777987000</v>
      </c>
      <c r="V32" s="221">
        <v>23143653164</v>
      </c>
      <c r="W32" s="221">
        <v>0</v>
      </c>
      <c r="X32" s="147">
        <f>U32-V32-W32</f>
        <v>634333836</v>
      </c>
      <c r="Y32" s="148">
        <f>V32/U32*100</f>
        <v>97.33226435021602</v>
      </c>
      <c r="Z32" s="85"/>
    </row>
    <row r="33" spans="2:26" s="74" customFormat="1" ht="11.25" customHeight="1">
      <c r="B33" s="205"/>
      <c r="C33" s="145"/>
      <c r="D33" s="325" t="s">
        <v>72</v>
      </c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209"/>
      <c r="U33" s="221">
        <v>6316159000</v>
      </c>
      <c r="V33" s="221">
        <v>5940920062</v>
      </c>
      <c r="W33" s="221">
        <v>0</v>
      </c>
      <c r="X33" s="147">
        <f>U33-V33-W33</f>
        <v>375238938</v>
      </c>
      <c r="Y33" s="148">
        <f>V33/U33*100</f>
        <v>94.05906440923985</v>
      </c>
      <c r="Z33" s="85"/>
    </row>
    <row r="34" spans="2:26" s="74" customFormat="1" ht="12" customHeight="1">
      <c r="B34" s="20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209"/>
      <c r="U34" s="147"/>
      <c r="V34" s="147"/>
      <c r="W34" s="147"/>
      <c r="X34" s="147"/>
      <c r="Y34" s="218"/>
      <c r="Z34" s="85"/>
    </row>
    <row r="35" spans="2:26" s="74" customFormat="1" ht="11.25" customHeight="1">
      <c r="B35" s="205"/>
      <c r="C35" s="325" t="s">
        <v>73</v>
      </c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209"/>
      <c r="U35" s="147">
        <f>SUM(U36)</f>
        <v>30945551000</v>
      </c>
      <c r="V35" s="147">
        <f>SUM(V36)</f>
        <v>29784931849</v>
      </c>
      <c r="W35" s="147">
        <f>SUM(W36)</f>
        <v>0</v>
      </c>
      <c r="X35" s="147">
        <f>SUM(X36)</f>
        <v>1160619151</v>
      </c>
      <c r="Y35" s="148">
        <f>V35/U35*100</f>
        <v>96.24947976851341</v>
      </c>
      <c r="Z35" s="85"/>
    </row>
    <row r="36" spans="2:26" s="74" customFormat="1" ht="11.25" customHeight="1">
      <c r="B36" s="205"/>
      <c r="C36" s="145"/>
      <c r="D36" s="325" t="s">
        <v>73</v>
      </c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209"/>
      <c r="U36" s="221">
        <v>30945551000</v>
      </c>
      <c r="V36" s="221">
        <v>29784931849</v>
      </c>
      <c r="W36" s="221">
        <v>0</v>
      </c>
      <c r="X36" s="147">
        <f>U36-V36-W36</f>
        <v>1160619151</v>
      </c>
      <c r="Y36" s="148">
        <f>V36/U36*100</f>
        <v>96.24947976851341</v>
      </c>
      <c r="Z36" s="85"/>
    </row>
    <row r="37" spans="2:26" s="74" customFormat="1" ht="12" customHeight="1">
      <c r="B37" s="20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209"/>
      <c r="U37" s="147"/>
      <c r="V37" s="147"/>
      <c r="W37" s="147"/>
      <c r="X37" s="147"/>
      <c r="Y37" s="218"/>
      <c r="Z37" s="85"/>
    </row>
    <row r="38" spans="2:26" s="74" customFormat="1" ht="11.25" customHeight="1">
      <c r="B38" s="205"/>
      <c r="C38" s="325" t="s">
        <v>74</v>
      </c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209"/>
      <c r="U38" s="147">
        <f>SUM(U39:U40)</f>
        <v>9789208000</v>
      </c>
      <c r="V38" s="147">
        <f>SUM(V39:V40)</f>
        <v>9501029010</v>
      </c>
      <c r="W38" s="147">
        <f>SUM(W39:W40)</f>
        <v>0</v>
      </c>
      <c r="X38" s="147">
        <f>SUM(X39:X40)</f>
        <v>288178990</v>
      </c>
      <c r="Y38" s="148">
        <f>V38/U38*100</f>
        <v>97.05615622836903</v>
      </c>
      <c r="Z38" s="85"/>
    </row>
    <row r="39" spans="2:26" s="74" customFormat="1" ht="11.25" customHeight="1">
      <c r="B39" s="205"/>
      <c r="C39" s="145"/>
      <c r="D39" s="325" t="s">
        <v>319</v>
      </c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209"/>
      <c r="U39" s="221">
        <v>471532000</v>
      </c>
      <c r="V39" s="221">
        <v>453042470</v>
      </c>
      <c r="W39" s="221">
        <v>0</v>
      </c>
      <c r="X39" s="147">
        <f>U39-V39-W39</f>
        <v>18489530</v>
      </c>
      <c r="Y39" s="148">
        <f>V39/U39*100</f>
        <v>96.07883876385908</v>
      </c>
      <c r="Z39" s="85"/>
    </row>
    <row r="40" spans="2:26" s="74" customFormat="1" ht="11.25" customHeight="1">
      <c r="B40" s="205"/>
      <c r="C40" s="145"/>
      <c r="D40" s="325" t="s">
        <v>75</v>
      </c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209"/>
      <c r="U40" s="221">
        <v>9317676000</v>
      </c>
      <c r="V40" s="221">
        <v>9047986540</v>
      </c>
      <c r="W40" s="221">
        <v>0</v>
      </c>
      <c r="X40" s="147">
        <f>U40-V40-W40</f>
        <v>269689460</v>
      </c>
      <c r="Y40" s="148">
        <f>V40/U40*100</f>
        <v>97.10561453306597</v>
      </c>
      <c r="Z40" s="85"/>
    </row>
    <row r="41" spans="2:26" s="74" customFormat="1" ht="12" customHeight="1">
      <c r="B41" s="20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209"/>
      <c r="U41" s="147"/>
      <c r="V41" s="147"/>
      <c r="W41" s="147"/>
      <c r="X41" s="147"/>
      <c r="Y41" s="218"/>
      <c r="Z41" s="85"/>
    </row>
    <row r="42" spans="2:26" s="74" customFormat="1" ht="11.25" customHeight="1">
      <c r="B42" s="205"/>
      <c r="C42" s="325" t="s">
        <v>76</v>
      </c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209"/>
      <c r="U42" s="147">
        <f>SUM(U43)</f>
        <v>5694875000</v>
      </c>
      <c r="V42" s="147">
        <f>SUM(V43)</f>
        <v>5520969149</v>
      </c>
      <c r="W42" s="147">
        <f>SUM(W43)</f>
        <v>40307000</v>
      </c>
      <c r="X42" s="147">
        <f>SUM(X43)</f>
        <v>133598851</v>
      </c>
      <c r="Y42" s="148">
        <f>V42/U42*100</f>
        <v>96.94627448363661</v>
      </c>
      <c r="Z42" s="85"/>
    </row>
    <row r="43" spans="2:26" s="74" customFormat="1" ht="11.25" customHeight="1">
      <c r="B43" s="205"/>
      <c r="C43" s="145"/>
      <c r="D43" s="325" t="s">
        <v>76</v>
      </c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209"/>
      <c r="U43" s="221">
        <v>5694875000</v>
      </c>
      <c r="V43" s="221">
        <v>5520969149</v>
      </c>
      <c r="W43" s="221">
        <v>40307000</v>
      </c>
      <c r="X43" s="147">
        <f>U43-V43-W43</f>
        <v>133598851</v>
      </c>
      <c r="Y43" s="148">
        <f>V43/U43*100</f>
        <v>96.94627448363661</v>
      </c>
      <c r="Z43" s="85"/>
    </row>
    <row r="44" spans="2:26" s="74" customFormat="1" ht="12" customHeight="1">
      <c r="B44" s="20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209"/>
      <c r="U44" s="147"/>
      <c r="V44" s="147"/>
      <c r="W44" s="147"/>
      <c r="X44" s="147"/>
      <c r="Y44" s="218"/>
      <c r="Z44" s="85"/>
    </row>
    <row r="45" spans="2:26" s="74" customFormat="1" ht="11.25" customHeight="1">
      <c r="B45" s="205"/>
      <c r="C45" s="325" t="s">
        <v>77</v>
      </c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209"/>
      <c r="U45" s="147">
        <f>SUM(U46:U50)</f>
        <v>13367166000</v>
      </c>
      <c r="V45" s="147">
        <f>SUM(V46:V50)</f>
        <v>12927847551</v>
      </c>
      <c r="W45" s="147">
        <f>SUM(W46:W50)</f>
        <v>75453000</v>
      </c>
      <c r="X45" s="147">
        <f>SUM(X46:X50)</f>
        <v>363865449</v>
      </c>
      <c r="Y45" s="148">
        <f aca="true" t="shared" si="0" ref="Y45:Y50">V45/U45*100</f>
        <v>96.71345108604173</v>
      </c>
      <c r="Z45" s="85"/>
    </row>
    <row r="46" spans="2:26" s="74" customFormat="1" ht="11.25" customHeight="1">
      <c r="B46" s="205"/>
      <c r="C46" s="145"/>
      <c r="D46" s="325" t="s">
        <v>78</v>
      </c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209"/>
      <c r="U46" s="221">
        <v>667668000</v>
      </c>
      <c r="V46" s="221">
        <v>650963732</v>
      </c>
      <c r="W46" s="221">
        <v>0</v>
      </c>
      <c r="X46" s="147">
        <f>U46-V46-W46</f>
        <v>16704268</v>
      </c>
      <c r="Y46" s="148">
        <f t="shared" si="0"/>
        <v>97.49811762732375</v>
      </c>
      <c r="Z46" s="85"/>
    </row>
    <row r="47" spans="2:26" s="74" customFormat="1" ht="11.25" customHeight="1">
      <c r="B47" s="205"/>
      <c r="C47" s="145"/>
      <c r="D47" s="325" t="s">
        <v>80</v>
      </c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209"/>
      <c r="U47" s="221">
        <v>5989332000</v>
      </c>
      <c r="V47" s="221">
        <v>5701801576</v>
      </c>
      <c r="W47" s="221">
        <v>75453000</v>
      </c>
      <c r="X47" s="147">
        <f>U47-V47-W47</f>
        <v>212077424</v>
      </c>
      <c r="Y47" s="148">
        <f t="shared" si="0"/>
        <v>95.199290605363</v>
      </c>
      <c r="Z47" s="85"/>
    </row>
    <row r="48" spans="2:26" s="74" customFormat="1" ht="11.25" customHeight="1">
      <c r="B48" s="205"/>
      <c r="C48" s="145"/>
      <c r="D48" s="325" t="s">
        <v>81</v>
      </c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209"/>
      <c r="U48" s="221">
        <v>284907000</v>
      </c>
      <c r="V48" s="221">
        <v>278122850</v>
      </c>
      <c r="W48" s="221">
        <v>0</v>
      </c>
      <c r="X48" s="147">
        <f>U48-V48-W48</f>
        <v>6784150</v>
      </c>
      <c r="Y48" s="148">
        <f t="shared" si="0"/>
        <v>97.618819474425</v>
      </c>
      <c r="Z48" s="85"/>
    </row>
    <row r="49" spans="2:26" s="74" customFormat="1" ht="11.25" customHeight="1">
      <c r="B49" s="205"/>
      <c r="C49" s="145"/>
      <c r="D49" s="325" t="s">
        <v>79</v>
      </c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209"/>
      <c r="U49" s="221">
        <v>1891876000</v>
      </c>
      <c r="V49" s="221">
        <v>1853066913</v>
      </c>
      <c r="W49" s="221">
        <v>0</v>
      </c>
      <c r="X49" s="147">
        <f>U49-V49-W49</f>
        <v>38809087</v>
      </c>
      <c r="Y49" s="148">
        <f t="shared" si="0"/>
        <v>97.94864531290635</v>
      </c>
      <c r="Z49" s="85"/>
    </row>
    <row r="50" spans="2:26" s="74" customFormat="1" ht="11.25" customHeight="1">
      <c r="B50" s="205"/>
      <c r="C50" s="145"/>
      <c r="D50" s="325" t="s">
        <v>82</v>
      </c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209"/>
      <c r="U50" s="147">
        <v>4533383000</v>
      </c>
      <c r="V50" s="221">
        <v>4443892480</v>
      </c>
      <c r="W50" s="221">
        <v>0</v>
      </c>
      <c r="X50" s="147">
        <f>U50-V50-W50</f>
        <v>89490520</v>
      </c>
      <c r="Y50" s="148">
        <f t="shared" si="0"/>
        <v>98.02596603904854</v>
      </c>
      <c r="Z50" s="85"/>
    </row>
    <row r="51" spans="2:25" s="74" customFormat="1" ht="12" customHeight="1">
      <c r="B51" s="20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209"/>
      <c r="U51" s="147"/>
      <c r="V51" s="147"/>
      <c r="W51" s="147"/>
      <c r="X51" s="147"/>
      <c r="Y51" s="218"/>
    </row>
    <row r="52" spans="2:26" s="74" customFormat="1" ht="11.25" customHeight="1">
      <c r="B52" s="205"/>
      <c r="C52" s="325" t="s">
        <v>83</v>
      </c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209"/>
      <c r="U52" s="147">
        <f>SUM(U53:U58)</f>
        <v>27829320000</v>
      </c>
      <c r="V52" s="147">
        <f>SUM(V53:V58)</f>
        <v>26963155087</v>
      </c>
      <c r="W52" s="147">
        <f>SUM(W53:W58)</f>
        <v>0</v>
      </c>
      <c r="X52" s="147">
        <f>SUM(X53:X58)</f>
        <v>866164913</v>
      </c>
      <c r="Y52" s="148">
        <f aca="true" t="shared" si="1" ref="Y52:Y58">V52/U52*100</f>
        <v>96.88758146803444</v>
      </c>
      <c r="Z52" s="85"/>
    </row>
    <row r="53" spans="2:26" s="74" customFormat="1" ht="11.25" customHeight="1">
      <c r="B53" s="205"/>
      <c r="C53" s="145"/>
      <c r="D53" s="325" t="s">
        <v>84</v>
      </c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209"/>
      <c r="U53" s="221">
        <v>2557774000</v>
      </c>
      <c r="V53" s="221">
        <v>2438214122</v>
      </c>
      <c r="W53" s="221">
        <v>0</v>
      </c>
      <c r="X53" s="147">
        <f aca="true" t="shared" si="2" ref="X53:X58">U53-V53-W53</f>
        <v>119559878</v>
      </c>
      <c r="Y53" s="148">
        <f t="shared" si="1"/>
        <v>95.325627752882</v>
      </c>
      <c r="Z53" s="85"/>
    </row>
    <row r="54" spans="2:26" s="74" customFormat="1" ht="11.25" customHeight="1">
      <c r="B54" s="205"/>
      <c r="C54" s="145"/>
      <c r="D54" s="325" t="s">
        <v>85</v>
      </c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209"/>
      <c r="U54" s="221">
        <v>9557680000</v>
      </c>
      <c r="V54" s="221">
        <v>9253486612</v>
      </c>
      <c r="W54" s="221">
        <v>0</v>
      </c>
      <c r="X54" s="147">
        <f t="shared" si="2"/>
        <v>304193388</v>
      </c>
      <c r="Y54" s="148">
        <f t="shared" si="1"/>
        <v>96.81728842145793</v>
      </c>
      <c r="Z54" s="85"/>
    </row>
    <row r="55" spans="2:26" s="74" customFormat="1" ht="11.25" customHeight="1">
      <c r="B55" s="205"/>
      <c r="C55" s="145"/>
      <c r="D55" s="325" t="s">
        <v>86</v>
      </c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209"/>
      <c r="U55" s="221">
        <v>4822127000</v>
      </c>
      <c r="V55" s="221">
        <v>4619030520</v>
      </c>
      <c r="W55" s="221">
        <v>0</v>
      </c>
      <c r="X55" s="147">
        <f t="shared" si="2"/>
        <v>203096480</v>
      </c>
      <c r="Y55" s="148">
        <f t="shared" si="1"/>
        <v>95.7882386755886</v>
      </c>
      <c r="Z55" s="85"/>
    </row>
    <row r="56" spans="2:26" s="74" customFormat="1" ht="11.25" customHeight="1">
      <c r="B56" s="205"/>
      <c r="C56" s="145"/>
      <c r="D56" s="325" t="s">
        <v>87</v>
      </c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209"/>
      <c r="U56" s="221">
        <v>2736826000</v>
      </c>
      <c r="V56" s="221">
        <v>2672062801</v>
      </c>
      <c r="W56" s="221">
        <v>0</v>
      </c>
      <c r="X56" s="147">
        <f t="shared" si="2"/>
        <v>64763199</v>
      </c>
      <c r="Y56" s="148">
        <f t="shared" si="1"/>
        <v>97.63363841910301</v>
      </c>
      <c r="Z56" s="85"/>
    </row>
    <row r="57" spans="2:26" s="74" customFormat="1" ht="11.25" customHeight="1">
      <c r="B57" s="205"/>
      <c r="C57" s="145"/>
      <c r="D57" s="325" t="s">
        <v>88</v>
      </c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209"/>
      <c r="U57" s="221">
        <v>4209827000</v>
      </c>
      <c r="V57" s="221">
        <v>4093352257</v>
      </c>
      <c r="W57" s="221">
        <v>0</v>
      </c>
      <c r="X57" s="147">
        <f t="shared" si="2"/>
        <v>116474743</v>
      </c>
      <c r="Y57" s="148">
        <f t="shared" si="1"/>
        <v>97.23326533370611</v>
      </c>
      <c r="Z57" s="85"/>
    </row>
    <row r="58" spans="2:26" s="74" customFormat="1" ht="11.25" customHeight="1">
      <c r="B58" s="205"/>
      <c r="C58" s="145"/>
      <c r="D58" s="325" t="s">
        <v>89</v>
      </c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209"/>
      <c r="U58" s="221">
        <v>3945086000</v>
      </c>
      <c r="V58" s="221">
        <v>3887008775</v>
      </c>
      <c r="W58" s="221">
        <v>0</v>
      </c>
      <c r="X58" s="147">
        <f t="shared" si="2"/>
        <v>58077225</v>
      </c>
      <c r="Y58" s="148">
        <f t="shared" si="1"/>
        <v>98.52785908849643</v>
      </c>
      <c r="Z58" s="85"/>
    </row>
    <row r="59" spans="2:26" s="74" customFormat="1" ht="12" customHeight="1">
      <c r="B59" s="20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209"/>
      <c r="U59" s="147"/>
      <c r="V59" s="147"/>
      <c r="W59" s="147"/>
      <c r="X59" s="147"/>
      <c r="Y59" s="218"/>
      <c r="Z59" s="85"/>
    </row>
    <row r="60" spans="2:26" s="74" customFormat="1" ht="11.25" customHeight="1">
      <c r="B60" s="205"/>
      <c r="C60" s="325" t="s">
        <v>90</v>
      </c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209"/>
      <c r="U60" s="147">
        <f>SUM(U61)</f>
        <v>12423531000</v>
      </c>
      <c r="V60" s="147">
        <f>SUM(V61)</f>
        <v>12415508416</v>
      </c>
      <c r="W60" s="147">
        <f>SUM(W61)</f>
        <v>0</v>
      </c>
      <c r="X60" s="147">
        <f>SUM(X61)</f>
        <v>8022584</v>
      </c>
      <c r="Y60" s="148">
        <f>V60/U60*100</f>
        <v>99.93542428477056</v>
      </c>
      <c r="Z60" s="85"/>
    </row>
    <row r="61" spans="2:26" s="74" customFormat="1" ht="11.25" customHeight="1">
      <c r="B61" s="205"/>
      <c r="C61" s="145"/>
      <c r="D61" s="325" t="s">
        <v>91</v>
      </c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209"/>
      <c r="U61" s="221">
        <v>12423531000</v>
      </c>
      <c r="V61" s="221">
        <v>12415508416</v>
      </c>
      <c r="W61" s="221">
        <v>0</v>
      </c>
      <c r="X61" s="147">
        <f>U61-V61-W61</f>
        <v>8022584</v>
      </c>
      <c r="Y61" s="148">
        <f>V61/U61*100</f>
        <v>99.93542428477056</v>
      </c>
      <c r="Z61" s="85"/>
    </row>
    <row r="62" spans="2:26" s="74" customFormat="1" ht="12" customHeight="1">
      <c r="B62" s="20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209"/>
      <c r="U62" s="147"/>
      <c r="V62" s="147"/>
      <c r="W62" s="147"/>
      <c r="X62" s="147"/>
      <c r="Y62" s="218"/>
      <c r="Z62" s="85"/>
    </row>
    <row r="63" spans="2:26" s="74" customFormat="1" ht="11.25" customHeight="1">
      <c r="B63" s="205"/>
      <c r="C63" s="325" t="s">
        <v>92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209"/>
      <c r="U63" s="147">
        <f>SUM(U64:U66)</f>
        <v>6815049000</v>
      </c>
      <c r="V63" s="147">
        <f>SUM(V64:V66)</f>
        <v>6813662858</v>
      </c>
      <c r="W63" s="147">
        <f>SUM(W64:W66)</f>
        <v>0</v>
      </c>
      <c r="X63" s="147">
        <f>SUM(X64:X66)</f>
        <v>1386142</v>
      </c>
      <c r="Y63" s="148">
        <f>V63/U63*100</f>
        <v>99.97966057177285</v>
      </c>
      <c r="Z63" s="85"/>
    </row>
    <row r="64" spans="2:26" s="74" customFormat="1" ht="11.25" customHeight="1">
      <c r="B64" s="205"/>
      <c r="C64" s="145"/>
      <c r="D64" s="325" t="s">
        <v>93</v>
      </c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209"/>
      <c r="U64" s="221">
        <v>754043000</v>
      </c>
      <c r="V64" s="221">
        <v>752656858</v>
      </c>
      <c r="W64" s="221">
        <v>0</v>
      </c>
      <c r="X64" s="147">
        <f>U64-V64-W64</f>
        <v>1386142</v>
      </c>
      <c r="Y64" s="148">
        <f>V64/U64*100</f>
        <v>99.81617202201997</v>
      </c>
      <c r="Z64" s="85"/>
    </row>
    <row r="65" spans="2:26" s="74" customFormat="1" ht="11.25" customHeight="1">
      <c r="B65" s="205"/>
      <c r="C65" s="145"/>
      <c r="D65" s="325" t="s">
        <v>94</v>
      </c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209"/>
      <c r="U65" s="221">
        <v>86250000</v>
      </c>
      <c r="V65" s="221">
        <v>86250000</v>
      </c>
      <c r="W65" s="221">
        <v>0</v>
      </c>
      <c r="X65" s="147">
        <f>U65-V65-W65</f>
        <v>0</v>
      </c>
      <c r="Y65" s="233">
        <f>V65/U65*100</f>
        <v>100</v>
      </c>
      <c r="Z65" s="85"/>
    </row>
    <row r="66" spans="2:26" s="74" customFormat="1" ht="11.25" customHeight="1">
      <c r="B66" s="205"/>
      <c r="C66" s="145"/>
      <c r="D66" s="325" t="s">
        <v>95</v>
      </c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209"/>
      <c r="U66" s="221">
        <v>5974756000</v>
      </c>
      <c r="V66" s="221">
        <v>5974756000</v>
      </c>
      <c r="W66" s="221">
        <v>0</v>
      </c>
      <c r="X66" s="147">
        <f>U66-V66-W66</f>
        <v>0</v>
      </c>
      <c r="Y66" s="233">
        <f>V66/U66*100</f>
        <v>100</v>
      </c>
      <c r="Z66" s="85"/>
    </row>
    <row r="67" spans="2:26" s="74" customFormat="1" ht="12" customHeight="1">
      <c r="B67" s="20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209"/>
      <c r="U67" s="147"/>
      <c r="V67" s="147"/>
      <c r="W67" s="147"/>
      <c r="X67" s="147"/>
      <c r="Y67" s="218"/>
      <c r="Z67" s="85"/>
    </row>
    <row r="68" spans="2:26" s="74" customFormat="1" ht="11.25" customHeight="1">
      <c r="B68" s="205"/>
      <c r="C68" s="325" t="s">
        <v>96</v>
      </c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209"/>
      <c r="U68" s="147">
        <f>SUM(U69)</f>
        <v>100000000</v>
      </c>
      <c r="V68" s="147">
        <v>0</v>
      </c>
      <c r="W68" s="147">
        <f>SUM(W69)</f>
        <v>0</v>
      </c>
      <c r="X68" s="147">
        <f>SUM(X69)</f>
        <v>100000000</v>
      </c>
      <c r="Y68" s="148">
        <f>V68/U68*100</f>
        <v>0</v>
      </c>
      <c r="Z68" s="85"/>
    </row>
    <row r="69" spans="2:26" s="74" customFormat="1" ht="11.25" customHeight="1">
      <c r="B69" s="205"/>
      <c r="C69" s="145"/>
      <c r="D69" s="325" t="s">
        <v>96</v>
      </c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209"/>
      <c r="U69" s="221">
        <v>100000000</v>
      </c>
      <c r="V69" s="221">
        <v>0</v>
      </c>
      <c r="W69" s="221">
        <v>0</v>
      </c>
      <c r="X69" s="147">
        <f>U69-V69-W69</f>
        <v>100000000</v>
      </c>
      <c r="Y69" s="148">
        <f>V69/U69*100</f>
        <v>0</v>
      </c>
      <c r="Z69" s="85"/>
    </row>
    <row r="70" spans="2:26" ht="11.25" customHeight="1"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24"/>
      <c r="U70" s="204"/>
      <c r="V70" s="204"/>
      <c r="W70" s="204"/>
      <c r="X70" s="204"/>
      <c r="Y70" s="204"/>
      <c r="Z70" s="74"/>
    </row>
    <row r="71" spans="2:25" ht="10.5" customHeight="1"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</row>
    <row r="72" ht="10.5" customHeight="1"/>
    <row r="73" ht="10.5" customHeight="1"/>
    <row r="74" ht="10.5" customHeight="1"/>
  </sheetData>
  <mergeCells count="51">
    <mergeCell ref="D65:S65"/>
    <mergeCell ref="D66:S66"/>
    <mergeCell ref="C68:S68"/>
    <mergeCell ref="D69:S69"/>
    <mergeCell ref="C60:S60"/>
    <mergeCell ref="D61:S61"/>
    <mergeCell ref="C63:S63"/>
    <mergeCell ref="D64:S64"/>
    <mergeCell ref="D55:S55"/>
    <mergeCell ref="D56:S56"/>
    <mergeCell ref="D57:S57"/>
    <mergeCell ref="D58:S58"/>
    <mergeCell ref="D50:S50"/>
    <mergeCell ref="C52:S52"/>
    <mergeCell ref="D53:S53"/>
    <mergeCell ref="D54:S54"/>
    <mergeCell ref="C45:S45"/>
    <mergeCell ref="D47:S47"/>
    <mergeCell ref="D46:S46"/>
    <mergeCell ref="D49:S49"/>
    <mergeCell ref="D48:S48"/>
    <mergeCell ref="C38:S38"/>
    <mergeCell ref="D40:S40"/>
    <mergeCell ref="C42:S42"/>
    <mergeCell ref="D43:S43"/>
    <mergeCell ref="D32:S32"/>
    <mergeCell ref="D33:S33"/>
    <mergeCell ref="C35:S35"/>
    <mergeCell ref="D36:S36"/>
    <mergeCell ref="D21:S21"/>
    <mergeCell ref="D22:S22"/>
    <mergeCell ref="D23:S23"/>
    <mergeCell ref="D39:S39"/>
    <mergeCell ref="C25:S25"/>
    <mergeCell ref="D26:S26"/>
    <mergeCell ref="D28:S28"/>
    <mergeCell ref="D27:S27"/>
    <mergeCell ref="C30:S30"/>
    <mergeCell ref="D31:S31"/>
    <mergeCell ref="D16:S16"/>
    <mergeCell ref="D17:S17"/>
    <mergeCell ref="D18:S18"/>
    <mergeCell ref="C20:S20"/>
    <mergeCell ref="C11:S11"/>
    <mergeCell ref="D12:S12"/>
    <mergeCell ref="C14:S14"/>
    <mergeCell ref="D15:S15"/>
    <mergeCell ref="B3:Y3"/>
    <mergeCell ref="B5:T6"/>
    <mergeCell ref="U5:Y5"/>
    <mergeCell ref="C9:S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2008-02-14T02:03:15Z</cp:lastPrinted>
  <dcterms:created xsi:type="dcterms:W3CDTF">2003-04-16T07:37:01Z</dcterms:created>
  <dcterms:modified xsi:type="dcterms:W3CDTF">2008-03-10T00:17:50Z</dcterms:modified>
  <cp:category/>
  <cp:version/>
  <cp:contentType/>
  <cp:contentStatus/>
</cp:coreProperties>
</file>